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c8461305\Documents\EVent_Brandschutz\Ende\"/>
    </mc:Choice>
  </mc:AlternateContent>
  <bookViews>
    <workbookView xWindow="0" yWindow="0" windowWidth="28800" windowHeight="12300" tabRatio="864" activeTab="7"/>
  </bookViews>
  <sheets>
    <sheet name="Gebäudeparameter" sheetId="11" r:id="rId1"/>
    <sheet name="Struktur Brandschutzelemente" sheetId="9" r:id="rId2"/>
    <sheet name="Kosten Brandschutzelemente" sheetId="10" r:id="rId3"/>
    <sheet name="Strangdimensionierung" sheetId="8" r:id="rId4"/>
    <sheet name="Strangauslegung" sheetId="3" r:id="rId5"/>
    <sheet name="Technikzentrale" sheetId="1" r:id="rId6"/>
    <sheet name="Gerätedimensionierung" sheetId="4" r:id="rId7"/>
    <sheet name="Druckverlust_Rundkanäle" sheetId="6" r:id="rId8"/>
  </sheets>
  <externalReferences>
    <externalReference r:id="rId9"/>
  </externalReferences>
  <calcPr calcId="162913"/>
</workbook>
</file>

<file path=xl/calcChain.xml><?xml version="1.0" encoding="utf-8"?>
<calcChain xmlns="http://schemas.openxmlformats.org/spreadsheetml/2006/main">
  <c r="B152" i="9" l="1"/>
  <c r="AW154" i="9" s="1"/>
  <c r="AW155" i="9" s="1"/>
  <c r="AW157" i="9" s="1"/>
  <c r="B138" i="9"/>
  <c r="AW140" i="9" s="1"/>
  <c r="E57" i="11"/>
  <c r="E55" i="11"/>
  <c r="E54" i="11"/>
  <c r="E52" i="11"/>
  <c r="E51" i="11"/>
  <c r="E50" i="11"/>
  <c r="E49" i="11"/>
  <c r="AE154" i="9"/>
  <c r="AE155" i="9" s="1"/>
  <c r="AE157" i="9" s="1"/>
  <c r="B125" i="11"/>
  <c r="S143" i="9"/>
  <c r="M143" i="9"/>
  <c r="M141" i="9"/>
  <c r="B137" i="9"/>
  <c r="G143" i="9"/>
  <c r="BD154" i="9" l="1"/>
  <c r="AE140" i="9"/>
  <c r="BE154" i="9"/>
  <c r="BD140" i="9"/>
  <c r="AF140" i="9"/>
  <c r="BE140" i="9"/>
  <c r="AF154" i="9"/>
  <c r="BF155" i="9"/>
  <c r="BB155" i="9"/>
  <c r="BA155" i="9"/>
  <c r="AX155" i="9"/>
  <c r="AT155" i="9"/>
  <c r="AP155" i="9"/>
  <c r="AO155" i="9"/>
  <c r="AH155" i="9"/>
  <c r="AD155" i="9"/>
  <c r="AC155" i="9"/>
  <c r="V155" i="9"/>
  <c r="R155" i="9"/>
  <c r="Q155" i="9"/>
  <c r="J155" i="9"/>
  <c r="BH153" i="9"/>
  <c r="BH155" i="9" s="1"/>
  <c r="BG153" i="9"/>
  <c r="BG155" i="9" s="1"/>
  <c r="BF153" i="9"/>
  <c r="BD153" i="9"/>
  <c r="BD155" i="9" s="1"/>
  <c r="BB153" i="9"/>
  <c r="BA153" i="9"/>
  <c r="AZ153" i="9"/>
  <c r="AZ155" i="9" s="1"/>
  <c r="AX153" i="9"/>
  <c r="AV153" i="9"/>
  <c r="AV155" i="9" s="1"/>
  <c r="AU153" i="9"/>
  <c r="AU155" i="9" s="1"/>
  <c r="AT153" i="9"/>
  <c r="AR153" i="9"/>
  <c r="AR155" i="9" s="1"/>
  <c r="AP153" i="9"/>
  <c r="AO153" i="9"/>
  <c r="AN153" i="9"/>
  <c r="AN155" i="9" s="1"/>
  <c r="AJ153" i="9"/>
  <c r="AJ155" i="9" s="1"/>
  <c r="AI153" i="9"/>
  <c r="AI155" i="9" s="1"/>
  <c r="AH153" i="9"/>
  <c r="AD153" i="9"/>
  <c r="AC153" i="9"/>
  <c r="AB153" i="9"/>
  <c r="AB155" i="9" s="1"/>
  <c r="X153" i="9"/>
  <c r="X155" i="9" s="1"/>
  <c r="W153" i="9"/>
  <c r="W155" i="9" s="1"/>
  <c r="V153" i="9"/>
  <c r="R153" i="9"/>
  <c r="Q153" i="9"/>
  <c r="P153" i="9"/>
  <c r="P155" i="9" s="1"/>
  <c r="L153" i="9"/>
  <c r="L155" i="9" s="1"/>
  <c r="K153" i="9"/>
  <c r="K155" i="9" s="1"/>
  <c r="J153" i="9"/>
  <c r="B126" i="11"/>
  <c r="B151" i="9" s="1"/>
  <c r="AF151" i="9" s="1"/>
  <c r="AF153" i="9" s="1"/>
  <c r="AF155" i="9" s="1"/>
  <c r="C86" i="9"/>
  <c r="C87" i="9"/>
  <c r="C88" i="9"/>
  <c r="C89" i="9"/>
  <c r="C90" i="9"/>
  <c r="C91" i="9"/>
  <c r="C92" i="9"/>
  <c r="C93" i="9"/>
  <c r="C85" i="9"/>
  <c r="C84" i="9"/>
  <c r="C66" i="9"/>
  <c r="C67" i="9"/>
  <c r="C68" i="9"/>
  <c r="C69" i="9"/>
  <c r="C70" i="9"/>
  <c r="C71" i="9"/>
  <c r="C72" i="9"/>
  <c r="C73" i="9"/>
  <c r="C65" i="9"/>
  <c r="C64" i="9"/>
  <c r="C46" i="9"/>
  <c r="C47" i="9"/>
  <c r="C48" i="9"/>
  <c r="C49" i="9"/>
  <c r="C50" i="9"/>
  <c r="C51" i="9"/>
  <c r="C52" i="9"/>
  <c r="C53" i="9"/>
  <c r="C45" i="9"/>
  <c r="C44" i="9"/>
  <c r="C26" i="9"/>
  <c r="C27" i="9"/>
  <c r="C28" i="9"/>
  <c r="C29" i="9"/>
  <c r="C30" i="9"/>
  <c r="C31" i="9"/>
  <c r="C32" i="9"/>
  <c r="C33" i="9"/>
  <c r="C25" i="9"/>
  <c r="C24" i="9"/>
  <c r="C7" i="9"/>
  <c r="C8" i="9"/>
  <c r="C9" i="9"/>
  <c r="C10" i="9"/>
  <c r="C11" i="9"/>
  <c r="C12" i="9"/>
  <c r="C13" i="9"/>
  <c r="C6" i="9"/>
  <c r="C5" i="9"/>
  <c r="C4" i="9"/>
  <c r="M210" i="11"/>
  <c r="J210" i="11"/>
  <c r="H210" i="11"/>
  <c r="C210" i="11"/>
  <c r="Q209" i="11"/>
  <c r="P209" i="11"/>
  <c r="L209" i="11"/>
  <c r="Q208" i="11"/>
  <c r="P208" i="11"/>
  <c r="L208" i="11"/>
  <c r="Q207" i="11"/>
  <c r="P207" i="11"/>
  <c r="L207" i="11"/>
  <c r="Q206" i="11"/>
  <c r="P206" i="11"/>
  <c r="L206" i="11"/>
  <c r="Q205" i="11"/>
  <c r="P205" i="11"/>
  <c r="L205" i="11"/>
  <c r="Q204" i="11"/>
  <c r="P204" i="11"/>
  <c r="L204" i="11"/>
  <c r="Q203" i="11"/>
  <c r="P203" i="11"/>
  <c r="L203" i="11"/>
  <c r="Q202" i="11"/>
  <c r="P202" i="11"/>
  <c r="L202" i="11"/>
  <c r="Q201" i="11"/>
  <c r="P201" i="11"/>
  <c r="L201" i="11"/>
  <c r="Q200" i="11"/>
  <c r="P200" i="11"/>
  <c r="L200" i="11"/>
  <c r="M195" i="11"/>
  <c r="J195" i="11"/>
  <c r="H195" i="11"/>
  <c r="C195" i="11"/>
  <c r="Q194" i="11"/>
  <c r="P194" i="11"/>
  <c r="L194" i="11"/>
  <c r="Q193" i="11"/>
  <c r="P193" i="11"/>
  <c r="L193" i="11"/>
  <c r="Q192" i="11"/>
  <c r="P192" i="11"/>
  <c r="L192" i="11"/>
  <c r="Q191" i="11"/>
  <c r="P191" i="11"/>
  <c r="L191" i="11"/>
  <c r="Q190" i="11"/>
  <c r="P190" i="11"/>
  <c r="L190" i="11"/>
  <c r="Q189" i="11"/>
  <c r="P189" i="11"/>
  <c r="L189" i="11"/>
  <c r="Q188" i="11"/>
  <c r="P188" i="11"/>
  <c r="L188" i="11"/>
  <c r="Q187" i="11"/>
  <c r="P187" i="11"/>
  <c r="L187" i="11"/>
  <c r="Q186" i="11"/>
  <c r="P186" i="11"/>
  <c r="L186" i="11"/>
  <c r="Q185" i="11"/>
  <c r="P185" i="11"/>
  <c r="L185" i="11"/>
  <c r="M180" i="11"/>
  <c r="J180" i="11"/>
  <c r="H180" i="11"/>
  <c r="C180" i="11"/>
  <c r="Q179" i="11"/>
  <c r="P179" i="11"/>
  <c r="L179" i="11"/>
  <c r="Q178" i="11"/>
  <c r="P178" i="11"/>
  <c r="L178" i="11"/>
  <c r="Q177" i="11"/>
  <c r="P177" i="11"/>
  <c r="L177" i="11"/>
  <c r="Q176" i="11"/>
  <c r="P176" i="11"/>
  <c r="L176" i="11"/>
  <c r="Q175" i="11"/>
  <c r="P175" i="11"/>
  <c r="L175" i="11"/>
  <c r="Q174" i="11"/>
  <c r="P174" i="11"/>
  <c r="L174" i="11"/>
  <c r="Q173" i="11"/>
  <c r="P173" i="11"/>
  <c r="L173" i="11"/>
  <c r="Q172" i="11"/>
  <c r="P172" i="11"/>
  <c r="L172" i="11"/>
  <c r="Q171" i="11"/>
  <c r="P171" i="11"/>
  <c r="L171" i="11"/>
  <c r="Q170" i="11"/>
  <c r="P170" i="11"/>
  <c r="L170" i="11"/>
  <c r="M165" i="11"/>
  <c r="J165" i="11"/>
  <c r="H165" i="11"/>
  <c r="C165" i="11"/>
  <c r="Q164" i="11"/>
  <c r="P164" i="11"/>
  <c r="L164" i="11"/>
  <c r="Q163" i="11"/>
  <c r="P163" i="11"/>
  <c r="L163" i="11"/>
  <c r="Q162" i="11"/>
  <c r="P162" i="11"/>
  <c r="L162" i="11"/>
  <c r="Q161" i="11"/>
  <c r="P161" i="11"/>
  <c r="L161" i="11"/>
  <c r="Q160" i="11"/>
  <c r="P160" i="11"/>
  <c r="L160" i="11"/>
  <c r="Q159" i="11"/>
  <c r="P159" i="11"/>
  <c r="L159" i="11"/>
  <c r="Q158" i="11"/>
  <c r="P158" i="11"/>
  <c r="L158" i="11"/>
  <c r="Q157" i="11"/>
  <c r="P157" i="11"/>
  <c r="L157" i="11"/>
  <c r="Q156" i="11"/>
  <c r="P156" i="11"/>
  <c r="L156" i="11"/>
  <c r="Q155" i="11"/>
  <c r="P155" i="11"/>
  <c r="L155" i="11"/>
  <c r="J150" i="11"/>
  <c r="Q149" i="11"/>
  <c r="P149" i="11"/>
  <c r="L149" i="11"/>
  <c r="Q148" i="11"/>
  <c r="P148" i="11"/>
  <c r="L148" i="11"/>
  <c r="Q147" i="11"/>
  <c r="P147" i="11"/>
  <c r="L147" i="11"/>
  <c r="Q146" i="11"/>
  <c r="P146" i="11"/>
  <c r="L146" i="11"/>
  <c r="Q145" i="11"/>
  <c r="P145" i="11"/>
  <c r="L145" i="11"/>
  <c r="Q144" i="11"/>
  <c r="P144" i="11"/>
  <c r="L144" i="11"/>
  <c r="Q143" i="11"/>
  <c r="P143" i="11"/>
  <c r="L143" i="11"/>
  <c r="Q142" i="11"/>
  <c r="P142" i="11"/>
  <c r="L142" i="11"/>
  <c r="Q141" i="11"/>
  <c r="P141" i="11"/>
  <c r="L141" i="11"/>
  <c r="Q140" i="11"/>
  <c r="P140" i="11"/>
  <c r="L140" i="11"/>
  <c r="F117" i="11"/>
  <c r="C117" i="11"/>
  <c r="F116" i="11"/>
  <c r="C116" i="11"/>
  <c r="F115" i="11"/>
  <c r="C115" i="11"/>
  <c r="F114" i="11"/>
  <c r="C114" i="11"/>
  <c r="F113" i="11"/>
  <c r="L60" i="11"/>
  <c r="B12" i="11"/>
  <c r="C13" i="11" s="1"/>
  <c r="B10" i="11"/>
  <c r="J7" i="11"/>
  <c r="J5" i="11"/>
  <c r="L195" i="11" l="1"/>
  <c r="Q180" i="11"/>
  <c r="L165" i="11"/>
  <c r="L150" i="11"/>
  <c r="H114" i="11"/>
  <c r="H116" i="11"/>
  <c r="AA151" i="9"/>
  <c r="AA153" i="9" s="1"/>
  <c r="AA155" i="9" s="1"/>
  <c r="T151" i="9"/>
  <c r="T153" i="9" s="1"/>
  <c r="T155" i="9" s="1"/>
  <c r="S156" i="9" s="1"/>
  <c r="AS151" i="9"/>
  <c r="AS153" i="9" s="1"/>
  <c r="AS155" i="9" s="1"/>
  <c r="AQ156" i="9" s="1"/>
  <c r="I151" i="9"/>
  <c r="I153" i="9" s="1"/>
  <c r="I155" i="9" s="1"/>
  <c r="U151" i="9"/>
  <c r="U153" i="9" s="1"/>
  <c r="U155" i="9" s="1"/>
  <c r="AG151" i="9"/>
  <c r="AG153" i="9" s="1"/>
  <c r="AG155" i="9" s="1"/>
  <c r="AE156" i="9" s="1"/>
  <c r="AY151" i="9"/>
  <c r="AY153" i="9" s="1"/>
  <c r="AY155" i="9" s="1"/>
  <c r="AW156" i="9" s="1"/>
  <c r="N151" i="9"/>
  <c r="N153" i="9" s="1"/>
  <c r="N155" i="9" s="1"/>
  <c r="Z151" i="9"/>
  <c r="Z153" i="9" s="1"/>
  <c r="Z155" i="9" s="1"/>
  <c r="Y156" i="9" s="1"/>
  <c r="AL151" i="9"/>
  <c r="AL153" i="9" s="1"/>
  <c r="AL155" i="9" s="1"/>
  <c r="AK156" i="9" s="1"/>
  <c r="BE151" i="9"/>
  <c r="BE153" i="9" s="1"/>
  <c r="BE155" i="9" s="1"/>
  <c r="BC156" i="9" s="1"/>
  <c r="O151" i="9"/>
  <c r="O153" i="9" s="1"/>
  <c r="O155" i="9" s="1"/>
  <c r="AM151" i="9"/>
  <c r="AM153" i="9" s="1"/>
  <c r="AM155" i="9" s="1"/>
  <c r="H151" i="9"/>
  <c r="H153" i="9" s="1"/>
  <c r="H155" i="9" s="1"/>
  <c r="Q210" i="11"/>
  <c r="P150" i="11"/>
  <c r="Q150" i="11"/>
  <c r="Q165" i="11"/>
  <c r="L180" i="11"/>
  <c r="Q195" i="11"/>
  <c r="L210" i="11"/>
  <c r="H115" i="11"/>
  <c r="H117" i="11"/>
  <c r="C113" i="11"/>
  <c r="H113" i="11" s="1"/>
  <c r="G156" i="9" l="1"/>
  <c r="M156" i="9"/>
  <c r="H120" i="11"/>
  <c r="BE137" i="9"/>
  <c r="BE139" i="9" s="1"/>
  <c r="BE141" i="9" s="1"/>
  <c r="AY137" i="9"/>
  <c r="AY139" i="9" s="1"/>
  <c r="AY141" i="9" s="1"/>
  <c r="AS137" i="9"/>
  <c r="AS139" i="9" s="1"/>
  <c r="AS141" i="9" s="1"/>
  <c r="AQ142" i="9" s="1"/>
  <c r="C55" i="11" s="1"/>
  <c r="AM137" i="9"/>
  <c r="AM139" i="9" s="1"/>
  <c r="AM141" i="9" s="1"/>
  <c r="AL137" i="9"/>
  <c r="AL139" i="9" s="1"/>
  <c r="AL141" i="9" s="1"/>
  <c r="AK142" i="9" s="1"/>
  <c r="C54" i="11" s="1"/>
  <c r="AG137" i="9"/>
  <c r="AG139" i="9" s="1"/>
  <c r="AG141" i="9" s="1"/>
  <c r="AF137" i="9"/>
  <c r="AF139" i="9" s="1"/>
  <c r="AF141" i="9" s="1"/>
  <c r="AA137" i="9"/>
  <c r="AA139" i="9" s="1"/>
  <c r="AA141" i="9" s="1"/>
  <c r="Z137" i="9"/>
  <c r="Z139" i="9" s="1"/>
  <c r="Z141" i="9" s="1"/>
  <c r="Y142" i="9" s="1"/>
  <c r="C52" i="11" s="1"/>
  <c r="U137" i="9"/>
  <c r="U139" i="9" s="1"/>
  <c r="U141" i="9" s="1"/>
  <c r="T137" i="9"/>
  <c r="T139" i="9" s="1"/>
  <c r="T141" i="9" s="1"/>
  <c r="O137" i="9"/>
  <c r="O139" i="9" s="1"/>
  <c r="O141" i="9" s="1"/>
  <c r="N137" i="9"/>
  <c r="N139" i="9" s="1"/>
  <c r="N141" i="9" s="1"/>
  <c r="M142" i="9" s="1"/>
  <c r="C50" i="11" s="1"/>
  <c r="I137" i="9"/>
  <c r="I139" i="9" s="1"/>
  <c r="I141" i="9" s="1"/>
  <c r="H137" i="9"/>
  <c r="H139" i="9" s="1"/>
  <c r="H141" i="9" s="1"/>
  <c r="BH139" i="9"/>
  <c r="BH141" i="9" s="1"/>
  <c r="BG139" i="9"/>
  <c r="BG141" i="9" s="1"/>
  <c r="BF139" i="9"/>
  <c r="BF141" i="9" s="1"/>
  <c r="BD139" i="9"/>
  <c r="BD141" i="9" s="1"/>
  <c r="BC139" i="9"/>
  <c r="BC141" i="9" s="1"/>
  <c r="BB139" i="9"/>
  <c r="BB141" i="9" s="1"/>
  <c r="BA139" i="9"/>
  <c r="BA141" i="9" s="1"/>
  <c r="AZ139" i="9"/>
  <c r="AZ141" i="9" s="1"/>
  <c r="AX139" i="9"/>
  <c r="AX141" i="9" s="1"/>
  <c r="AW139" i="9"/>
  <c r="AW141" i="9" s="1"/>
  <c r="AW143" i="9" s="1"/>
  <c r="E56" i="11" s="1"/>
  <c r="AV139" i="9"/>
  <c r="AV141" i="9" s="1"/>
  <c r="AU139" i="9"/>
  <c r="AU141" i="9" s="1"/>
  <c r="AT139" i="9"/>
  <c r="AT141" i="9" s="1"/>
  <c r="AR139" i="9"/>
  <c r="AR141" i="9" s="1"/>
  <c r="AQ139" i="9"/>
  <c r="AQ141" i="9" s="1"/>
  <c r="AP139" i="9"/>
  <c r="AP141" i="9" s="1"/>
  <c r="AO139" i="9"/>
  <c r="AO141" i="9" s="1"/>
  <c r="AN139" i="9"/>
  <c r="AN141" i="9" s="1"/>
  <c r="AK139" i="9"/>
  <c r="AK141" i="9" s="1"/>
  <c r="AJ139" i="9"/>
  <c r="AJ141" i="9" s="1"/>
  <c r="AI139" i="9"/>
  <c r="AI141" i="9" s="1"/>
  <c r="AH139" i="9"/>
  <c r="AH141" i="9" s="1"/>
  <c r="AE139" i="9"/>
  <c r="AE141" i="9" s="1"/>
  <c r="AE143" i="9" s="1"/>
  <c r="E53" i="11" s="1"/>
  <c r="AD139" i="9"/>
  <c r="AD141" i="9" s="1"/>
  <c r="AC139" i="9"/>
  <c r="AC141" i="9" s="1"/>
  <c r="AB139" i="9"/>
  <c r="AB141" i="9" s="1"/>
  <c r="Y139" i="9"/>
  <c r="Y141" i="9" s="1"/>
  <c r="X139" i="9"/>
  <c r="X141" i="9" s="1"/>
  <c r="W139" i="9"/>
  <c r="W141" i="9" s="1"/>
  <c r="V139" i="9"/>
  <c r="V141" i="9" s="1"/>
  <c r="S139" i="9"/>
  <c r="S141" i="9" s="1"/>
  <c r="R139" i="9"/>
  <c r="R141" i="9" s="1"/>
  <c r="Q139" i="9"/>
  <c r="Q141" i="9" s="1"/>
  <c r="P139" i="9"/>
  <c r="P141" i="9" s="1"/>
  <c r="M139" i="9"/>
  <c r="L139" i="9"/>
  <c r="L141" i="9" s="1"/>
  <c r="K139" i="9"/>
  <c r="K141" i="9" s="1"/>
  <c r="J139" i="9"/>
  <c r="J141" i="9" s="1"/>
  <c r="G139" i="9"/>
  <c r="G141" i="9" s="1"/>
  <c r="BC142" i="9" l="1"/>
  <c r="C57" i="11" s="1"/>
  <c r="AW142" i="9"/>
  <c r="C56" i="11" s="1"/>
  <c r="S142" i="9"/>
  <c r="C51" i="11" s="1"/>
  <c r="AE142" i="9"/>
  <c r="C53" i="11" s="1"/>
  <c r="G142" i="9"/>
  <c r="C49" i="11" s="1"/>
  <c r="M155" i="9"/>
  <c r="Y143" i="9"/>
  <c r="AK143" i="9"/>
  <c r="AQ143" i="9"/>
  <c r="BC143" i="9"/>
  <c r="G15" i="9"/>
  <c r="G155" i="9" l="1"/>
  <c r="G157" i="9"/>
  <c r="Y157" i="9"/>
  <c r="AQ157" i="9"/>
  <c r="S157" i="9"/>
  <c r="AK157" i="9"/>
  <c r="M157" i="9"/>
  <c r="BC157" i="9"/>
  <c r="BE84" i="9"/>
  <c r="BE93" i="9"/>
  <c r="BE92" i="9"/>
  <c r="BE91" i="9"/>
  <c r="BE90" i="9"/>
  <c r="BE89" i="9"/>
  <c r="BE88" i="9"/>
  <c r="BE87" i="9"/>
  <c r="BE86" i="9"/>
  <c r="BE85" i="9"/>
  <c r="BE73" i="9"/>
  <c r="BE72" i="9"/>
  <c r="BE71" i="9"/>
  <c r="BE70" i="9"/>
  <c r="BE69" i="9"/>
  <c r="BE68" i="9"/>
  <c r="BE67" i="9"/>
  <c r="BE66" i="9"/>
  <c r="BE65" i="9"/>
  <c r="BE64" i="9"/>
  <c r="BE45" i="9"/>
  <c r="BE46" i="9"/>
  <c r="BE47" i="9"/>
  <c r="BE48" i="9"/>
  <c r="BE49" i="9"/>
  <c r="BE50" i="9"/>
  <c r="BE51" i="9"/>
  <c r="BE52" i="9"/>
  <c r="BE53" i="9"/>
  <c r="BE44" i="9"/>
  <c r="BE25" i="9"/>
  <c r="BE26" i="9"/>
  <c r="BE27" i="9"/>
  <c r="BE28" i="9"/>
  <c r="BE29" i="9"/>
  <c r="BE30" i="9"/>
  <c r="BE31" i="9"/>
  <c r="BE32" i="9"/>
  <c r="BE33" i="9"/>
  <c r="BE24" i="9"/>
  <c r="AF65" i="9"/>
  <c r="AF66" i="9"/>
  <c r="AF67" i="9"/>
  <c r="AF68" i="9"/>
  <c r="AF69" i="9"/>
  <c r="AF70" i="9"/>
  <c r="AF71" i="9"/>
  <c r="AF72" i="9"/>
  <c r="AF73" i="9"/>
  <c r="AF64" i="9"/>
  <c r="AF45" i="9"/>
  <c r="AF46" i="9"/>
  <c r="AF47" i="9"/>
  <c r="AF48" i="9"/>
  <c r="AF49" i="9"/>
  <c r="AF50" i="9"/>
  <c r="AF51" i="9"/>
  <c r="AF52" i="9"/>
  <c r="AF53" i="9"/>
  <c r="AF44" i="9"/>
  <c r="AF25" i="9"/>
  <c r="AF26" i="9"/>
  <c r="AF27" i="9"/>
  <c r="AF28" i="9"/>
  <c r="AF29" i="9"/>
  <c r="AF30" i="9"/>
  <c r="AF31" i="9"/>
  <c r="AF32" i="9"/>
  <c r="AF33" i="9"/>
  <c r="AF24" i="9"/>
  <c r="AF5" i="9"/>
  <c r="AF6" i="9"/>
  <c r="AF7" i="9"/>
  <c r="AF8" i="9"/>
  <c r="AF9" i="9"/>
  <c r="AF10" i="9"/>
  <c r="AF11" i="9"/>
  <c r="AF12" i="9"/>
  <c r="AF13" i="9"/>
  <c r="AF4" i="9"/>
  <c r="AS85" i="9"/>
  <c r="AS86" i="9"/>
  <c r="AS87" i="9"/>
  <c r="AS88" i="9"/>
  <c r="AS89" i="9"/>
  <c r="AS90" i="9"/>
  <c r="AS91" i="9"/>
  <c r="AS92" i="9"/>
  <c r="AS93" i="9"/>
  <c r="AS84" i="9"/>
  <c r="AS65" i="9"/>
  <c r="AS66" i="9"/>
  <c r="AS67" i="9"/>
  <c r="AS68" i="9"/>
  <c r="AS69" i="9"/>
  <c r="AS70" i="9"/>
  <c r="AS71" i="9"/>
  <c r="AS72" i="9"/>
  <c r="AS73" i="9"/>
  <c r="AS64" i="9"/>
  <c r="AS45" i="9"/>
  <c r="AS46" i="9"/>
  <c r="AS47" i="9"/>
  <c r="AS48" i="9"/>
  <c r="AS49" i="9"/>
  <c r="AS50" i="9"/>
  <c r="AS51" i="9"/>
  <c r="AS52" i="9"/>
  <c r="AS53" i="9"/>
  <c r="AS44" i="9"/>
  <c r="AS25" i="9"/>
  <c r="AS26" i="9"/>
  <c r="AS27" i="9"/>
  <c r="AS28" i="9"/>
  <c r="AS29" i="9"/>
  <c r="AS30" i="9"/>
  <c r="AS31" i="9"/>
  <c r="AS32" i="9"/>
  <c r="AS33" i="9"/>
  <c r="AS24" i="9"/>
  <c r="AS5" i="9"/>
  <c r="AS6" i="9"/>
  <c r="AS7" i="9"/>
  <c r="AS8" i="9"/>
  <c r="AS9" i="9"/>
  <c r="AS10" i="9"/>
  <c r="AS11" i="9"/>
  <c r="AS12" i="9"/>
  <c r="AS13" i="9"/>
  <c r="AS4" i="9"/>
  <c r="AV95" i="9"/>
  <c r="AV97" i="9" s="1"/>
  <c r="AU95" i="9"/>
  <c r="AU97" i="9" s="1"/>
  <c r="AT95" i="9"/>
  <c r="AT97" i="9" s="1"/>
  <c r="AQ95" i="9"/>
  <c r="AQ97" i="9" s="1"/>
  <c r="AQ99" i="9" s="1"/>
  <c r="AR95" i="9"/>
  <c r="AR97" i="9" s="1"/>
  <c r="AV75" i="9"/>
  <c r="AV77" i="9" s="1"/>
  <c r="AU75" i="9"/>
  <c r="AU77" i="9" s="1"/>
  <c r="AT75" i="9"/>
  <c r="AT77" i="9" s="1"/>
  <c r="AR75" i="9"/>
  <c r="AR77" i="9" s="1"/>
  <c r="AQ75" i="9"/>
  <c r="AQ77" i="9" s="1"/>
  <c r="AV55" i="9"/>
  <c r="AV57" i="9" s="1"/>
  <c r="AU55" i="9"/>
  <c r="AU57" i="9" s="1"/>
  <c r="AT55" i="9"/>
  <c r="AT57" i="9" s="1"/>
  <c r="AQ55" i="9"/>
  <c r="AQ57" i="9" s="1"/>
  <c r="AQ59" i="9" s="1"/>
  <c r="AR55" i="9"/>
  <c r="AR57" i="9" s="1"/>
  <c r="AV35" i="9"/>
  <c r="AV37" i="9" s="1"/>
  <c r="AU35" i="9"/>
  <c r="AU37" i="9" s="1"/>
  <c r="AT35" i="9"/>
  <c r="AT37" i="9" s="1"/>
  <c r="AQ35" i="9"/>
  <c r="AQ37" i="9" s="1"/>
  <c r="AR35" i="9"/>
  <c r="AR37" i="9" s="1"/>
  <c r="AV15" i="9"/>
  <c r="AV17" i="9" s="1"/>
  <c r="AU15" i="9"/>
  <c r="AT15" i="9"/>
  <c r="AR15" i="9"/>
  <c r="AR17" i="9" s="1"/>
  <c r="AQ15" i="9"/>
  <c r="BE5" i="9"/>
  <c r="BE6" i="9"/>
  <c r="BE7" i="9"/>
  <c r="BE8" i="9"/>
  <c r="BE9" i="9"/>
  <c r="BE10" i="9"/>
  <c r="BE11" i="9"/>
  <c r="BE12" i="9"/>
  <c r="BE13" i="9"/>
  <c r="BE4" i="9"/>
  <c r="BH95" i="9"/>
  <c r="BH97" i="9" s="1"/>
  <c r="BG95" i="9"/>
  <c r="BG97" i="9" s="1"/>
  <c r="BF95" i="9"/>
  <c r="BF97" i="9" s="1"/>
  <c r="BD95" i="9"/>
  <c r="BD97" i="9" s="1"/>
  <c r="BC95" i="9"/>
  <c r="BC97" i="9" s="1"/>
  <c r="BC99" i="9" s="1"/>
  <c r="BB95" i="9"/>
  <c r="BB97" i="9" s="1"/>
  <c r="BA95" i="9"/>
  <c r="BA97" i="9" s="1"/>
  <c r="AZ95" i="9"/>
  <c r="AZ97" i="9" s="1"/>
  <c r="AW95" i="9"/>
  <c r="AW97" i="9" s="1"/>
  <c r="AW99" i="9" s="1"/>
  <c r="AP95" i="9"/>
  <c r="AP97" i="9" s="1"/>
  <c r="AO95" i="9"/>
  <c r="AO97" i="9" s="1"/>
  <c r="AN95" i="9"/>
  <c r="AN97" i="9" s="1"/>
  <c r="AK95" i="9"/>
  <c r="AK97" i="9" s="1"/>
  <c r="AK99" i="9" s="1"/>
  <c r="AJ95" i="9"/>
  <c r="AJ97" i="9" s="1"/>
  <c r="AI95" i="9"/>
  <c r="AI97" i="9" s="1"/>
  <c r="AH95" i="9"/>
  <c r="AH97" i="9" s="1"/>
  <c r="AE95" i="9"/>
  <c r="AE97" i="9" s="1"/>
  <c r="AE99" i="9" s="1"/>
  <c r="AD95" i="9"/>
  <c r="AD97" i="9" s="1"/>
  <c r="AC95" i="9"/>
  <c r="AC97" i="9" s="1"/>
  <c r="AB95" i="9"/>
  <c r="AB97" i="9" s="1"/>
  <c r="Y95" i="9"/>
  <c r="Y97" i="9" s="1"/>
  <c r="Y99" i="9" s="1"/>
  <c r="X95" i="9"/>
  <c r="X97" i="9" s="1"/>
  <c r="W95" i="9"/>
  <c r="W97" i="9" s="1"/>
  <c r="V95" i="9"/>
  <c r="V97" i="9" s="1"/>
  <c r="S95" i="9"/>
  <c r="S97" i="9" s="1"/>
  <c r="S99" i="9" s="1"/>
  <c r="R95" i="9"/>
  <c r="R97" i="9" s="1"/>
  <c r="Q95" i="9"/>
  <c r="Q97" i="9" s="1"/>
  <c r="P95" i="9"/>
  <c r="P97" i="9" s="1"/>
  <c r="M95" i="9"/>
  <c r="M97" i="9" s="1"/>
  <c r="M99" i="9" s="1"/>
  <c r="L95" i="9"/>
  <c r="L97" i="9" s="1"/>
  <c r="K95" i="9"/>
  <c r="K97" i="9" s="1"/>
  <c r="J95" i="9"/>
  <c r="J97" i="9" s="1"/>
  <c r="G95" i="9"/>
  <c r="G97" i="9" s="1"/>
  <c r="G99" i="9" s="1"/>
  <c r="BH75" i="9"/>
  <c r="BH77" i="9" s="1"/>
  <c r="BG75" i="9"/>
  <c r="BG77" i="9" s="1"/>
  <c r="BF75" i="9"/>
  <c r="BF77" i="9" s="1"/>
  <c r="BD75" i="9"/>
  <c r="BD77" i="9" s="1"/>
  <c r="BC75" i="9"/>
  <c r="BC77" i="9" s="1"/>
  <c r="BB75" i="9"/>
  <c r="BB77" i="9" s="1"/>
  <c r="BA75" i="9"/>
  <c r="BA77" i="9" s="1"/>
  <c r="AZ75" i="9"/>
  <c r="AZ77" i="9" s="1"/>
  <c r="AW75" i="9"/>
  <c r="AW77" i="9" s="1"/>
  <c r="AP75" i="9"/>
  <c r="AP77" i="9" s="1"/>
  <c r="AO75" i="9"/>
  <c r="AO77" i="9" s="1"/>
  <c r="AN75" i="9"/>
  <c r="AN77" i="9" s="1"/>
  <c r="AK75" i="9"/>
  <c r="AK77" i="9" s="1"/>
  <c r="AJ75" i="9"/>
  <c r="AJ77" i="9" s="1"/>
  <c r="AI75" i="9"/>
  <c r="AI77" i="9" s="1"/>
  <c r="AH75" i="9"/>
  <c r="AH77" i="9" s="1"/>
  <c r="AE75" i="9"/>
  <c r="AE77" i="9" s="1"/>
  <c r="AD75" i="9"/>
  <c r="AD77" i="9" s="1"/>
  <c r="AC75" i="9"/>
  <c r="AC77" i="9" s="1"/>
  <c r="AB75" i="9"/>
  <c r="AB77" i="9" s="1"/>
  <c r="Y75" i="9"/>
  <c r="Y77" i="9" s="1"/>
  <c r="X75" i="9"/>
  <c r="X77" i="9" s="1"/>
  <c r="W75" i="9"/>
  <c r="W77" i="9" s="1"/>
  <c r="V75" i="9"/>
  <c r="V77" i="9" s="1"/>
  <c r="S75" i="9"/>
  <c r="S77" i="9" s="1"/>
  <c r="R75" i="9"/>
  <c r="R77" i="9" s="1"/>
  <c r="Q75" i="9"/>
  <c r="Q77" i="9" s="1"/>
  <c r="P75" i="9"/>
  <c r="P77" i="9" s="1"/>
  <c r="M75" i="9"/>
  <c r="M77" i="9" s="1"/>
  <c r="L75" i="9"/>
  <c r="L77" i="9" s="1"/>
  <c r="K75" i="9"/>
  <c r="K77" i="9" s="1"/>
  <c r="J75" i="9"/>
  <c r="J77" i="9" s="1"/>
  <c r="G75" i="9"/>
  <c r="G77" i="9" s="1"/>
  <c r="G79" i="9" s="1"/>
  <c r="BH55" i="9"/>
  <c r="BH57" i="9" s="1"/>
  <c r="BG55" i="9"/>
  <c r="BG57" i="9" s="1"/>
  <c r="BF55" i="9"/>
  <c r="BF57" i="9" s="1"/>
  <c r="BD55" i="9"/>
  <c r="BD57" i="9" s="1"/>
  <c r="BC55" i="9"/>
  <c r="BC57" i="9" s="1"/>
  <c r="BC59" i="9" s="1"/>
  <c r="BB55" i="9"/>
  <c r="BB57" i="9" s="1"/>
  <c r="BA55" i="9"/>
  <c r="BA57" i="9" s="1"/>
  <c r="AZ55" i="9"/>
  <c r="AZ57" i="9" s="1"/>
  <c r="AW55" i="9"/>
  <c r="AW57" i="9" s="1"/>
  <c r="AW59" i="9" s="1"/>
  <c r="AP55" i="9"/>
  <c r="AP57" i="9" s="1"/>
  <c r="AO55" i="9"/>
  <c r="AO57" i="9" s="1"/>
  <c r="AN55" i="9"/>
  <c r="AN57" i="9" s="1"/>
  <c r="AK55" i="9"/>
  <c r="AK57" i="9" s="1"/>
  <c r="AK59" i="9" s="1"/>
  <c r="AJ55" i="9"/>
  <c r="AJ57" i="9" s="1"/>
  <c r="AI55" i="9"/>
  <c r="AI57" i="9" s="1"/>
  <c r="AH55" i="9"/>
  <c r="AH57" i="9" s="1"/>
  <c r="AE55" i="9"/>
  <c r="AE57" i="9" s="1"/>
  <c r="AE59" i="9" s="1"/>
  <c r="AD55" i="9"/>
  <c r="AD57" i="9" s="1"/>
  <c r="AC55" i="9"/>
  <c r="AC57" i="9" s="1"/>
  <c r="AB55" i="9"/>
  <c r="AB57" i="9" s="1"/>
  <c r="Y55" i="9"/>
  <c r="Y57" i="9" s="1"/>
  <c r="Y59" i="9" s="1"/>
  <c r="X55" i="9"/>
  <c r="X57" i="9" s="1"/>
  <c r="W55" i="9"/>
  <c r="W57" i="9" s="1"/>
  <c r="V55" i="9"/>
  <c r="V57" i="9" s="1"/>
  <c r="S55" i="9"/>
  <c r="S57" i="9" s="1"/>
  <c r="S59" i="9" s="1"/>
  <c r="R55" i="9"/>
  <c r="R57" i="9" s="1"/>
  <c r="Q55" i="9"/>
  <c r="Q57" i="9" s="1"/>
  <c r="P55" i="9"/>
  <c r="P57" i="9" s="1"/>
  <c r="M55" i="9"/>
  <c r="M57" i="9" s="1"/>
  <c r="M59" i="9" s="1"/>
  <c r="L55" i="9"/>
  <c r="L57" i="9" s="1"/>
  <c r="K55" i="9"/>
  <c r="K57" i="9" s="1"/>
  <c r="J55" i="9"/>
  <c r="J57" i="9" s="1"/>
  <c r="G55" i="9"/>
  <c r="G57" i="9" s="1"/>
  <c r="G59" i="9" s="1"/>
  <c r="BH35" i="9"/>
  <c r="BH37" i="9" s="1"/>
  <c r="BG35" i="9"/>
  <c r="BG37" i="9" s="1"/>
  <c r="BF35" i="9"/>
  <c r="BF37" i="9" s="1"/>
  <c r="BC35" i="9"/>
  <c r="BC37" i="9" s="1"/>
  <c r="BB35" i="9"/>
  <c r="BB37" i="9" s="1"/>
  <c r="BA35" i="9"/>
  <c r="BA37" i="9" s="1"/>
  <c r="AZ35" i="9"/>
  <c r="AZ37" i="9" s="1"/>
  <c r="AW35" i="9"/>
  <c r="AW37" i="9" s="1"/>
  <c r="AP35" i="9"/>
  <c r="AP37" i="9" s="1"/>
  <c r="AO35" i="9"/>
  <c r="AO37" i="9" s="1"/>
  <c r="AN35" i="9"/>
  <c r="AN37" i="9" s="1"/>
  <c r="AK35" i="9"/>
  <c r="AK37" i="9" s="1"/>
  <c r="AJ35" i="9"/>
  <c r="AJ37" i="9" s="1"/>
  <c r="AI35" i="9"/>
  <c r="AI37" i="9" s="1"/>
  <c r="AH35" i="9"/>
  <c r="AH37" i="9" s="1"/>
  <c r="AE35" i="9"/>
  <c r="AE37" i="9" s="1"/>
  <c r="AE39" i="9" s="1"/>
  <c r="AD35" i="9"/>
  <c r="AD37" i="9" s="1"/>
  <c r="AC35" i="9"/>
  <c r="AC37" i="9" s="1"/>
  <c r="AB35" i="9"/>
  <c r="AB37" i="9" s="1"/>
  <c r="Y35" i="9"/>
  <c r="Y37" i="9" s="1"/>
  <c r="X35" i="9"/>
  <c r="X37" i="9" s="1"/>
  <c r="W35" i="9"/>
  <c r="W37" i="9" s="1"/>
  <c r="V35" i="9"/>
  <c r="V37" i="9" s="1"/>
  <c r="S35" i="9"/>
  <c r="S37" i="9" s="1"/>
  <c r="R35" i="9"/>
  <c r="R37" i="9" s="1"/>
  <c r="Q35" i="9"/>
  <c r="Q37" i="9" s="1"/>
  <c r="P35" i="9"/>
  <c r="P37" i="9" s="1"/>
  <c r="M35" i="9"/>
  <c r="M37" i="9" s="1"/>
  <c r="L35" i="9"/>
  <c r="L37" i="9" s="1"/>
  <c r="K35" i="9"/>
  <c r="K37" i="9" s="1"/>
  <c r="J35" i="9"/>
  <c r="J37" i="9" s="1"/>
  <c r="G35" i="9"/>
  <c r="G37" i="9" s="1"/>
  <c r="G39" i="9" s="1"/>
  <c r="J15" i="9"/>
  <c r="K15" i="9"/>
  <c r="L15" i="9"/>
  <c r="M15" i="9"/>
  <c r="P15" i="9"/>
  <c r="Q15" i="9"/>
  <c r="R15" i="9"/>
  <c r="S15" i="9"/>
  <c r="V15" i="9"/>
  <c r="W15" i="9"/>
  <c r="X15" i="9"/>
  <c r="Y15" i="9"/>
  <c r="AB15" i="9"/>
  <c r="AC15" i="9"/>
  <c r="AD15" i="9"/>
  <c r="AE15" i="9"/>
  <c r="AH15" i="9"/>
  <c r="AI15" i="9"/>
  <c r="AJ15" i="9"/>
  <c r="AK15" i="9"/>
  <c r="AN15" i="9"/>
  <c r="AO15" i="9"/>
  <c r="AP15" i="9"/>
  <c r="AW15" i="9"/>
  <c r="AX15" i="9"/>
  <c r="AZ15" i="9"/>
  <c r="BA15" i="9"/>
  <c r="BB15" i="9"/>
  <c r="BC15" i="9"/>
  <c r="BD15" i="9"/>
  <c r="BF15" i="9"/>
  <c r="BG15" i="9"/>
  <c r="BH15" i="9"/>
  <c r="AQ79" i="9" l="1"/>
  <c r="M79" i="9"/>
  <c r="S79" i="9"/>
  <c r="Y79" i="9"/>
  <c r="AE79" i="9"/>
  <c r="AK79" i="9"/>
  <c r="AW79" i="9"/>
  <c r="BC79" i="9"/>
  <c r="BE95" i="9"/>
  <c r="BE97" i="9" s="1"/>
  <c r="BC98" i="9" s="1"/>
  <c r="AR101" i="9"/>
  <c r="AV101" i="9"/>
  <c r="S39" i="9"/>
  <c r="AW39" i="9"/>
  <c r="AQ39" i="9"/>
  <c r="AK39" i="9"/>
  <c r="BC39" i="9"/>
  <c r="AS75" i="9"/>
  <c r="AS77" i="9" s="1"/>
  <c r="AQ78" i="9" s="1"/>
  <c r="AS95" i="9"/>
  <c r="AS97" i="9" s="1"/>
  <c r="AQ98" i="9" s="1"/>
  <c r="AF75" i="9"/>
  <c r="AF77" i="9" s="1"/>
  <c r="M39" i="9"/>
  <c r="Y39" i="9"/>
  <c r="BE15" i="9"/>
  <c r="AS15" i="9"/>
  <c r="AS17" i="9" s="1"/>
  <c r="AS55" i="9"/>
  <c r="AS57" i="9" s="1"/>
  <c r="AQ58" i="9" s="1"/>
  <c r="BE55" i="9"/>
  <c r="BE57" i="9" s="1"/>
  <c r="BC58" i="9" s="1"/>
  <c r="AF55" i="9"/>
  <c r="AF57" i="9" s="1"/>
  <c r="AS35" i="9"/>
  <c r="AS37" i="9" s="1"/>
  <c r="AQ38" i="9" s="1"/>
  <c r="AT17" i="9"/>
  <c r="AT101" i="9" s="1"/>
  <c r="AQ17" i="9"/>
  <c r="AQ19" i="9" s="1"/>
  <c r="AU17" i="9"/>
  <c r="AU101" i="9" s="1"/>
  <c r="BW93" i="9"/>
  <c r="BW92" i="9"/>
  <c r="BW91" i="9"/>
  <c r="BW90" i="9"/>
  <c r="BW89" i="9"/>
  <c r="BW88" i="9"/>
  <c r="BW87" i="9"/>
  <c r="BW86" i="9"/>
  <c r="BW85" i="9"/>
  <c r="BW84" i="9"/>
  <c r="BW73" i="9"/>
  <c r="BW72" i="9"/>
  <c r="BW71" i="9"/>
  <c r="BW70" i="9"/>
  <c r="BW69" i="9"/>
  <c r="BW68" i="9"/>
  <c r="BW67" i="9"/>
  <c r="BW66" i="9"/>
  <c r="BW65" i="9"/>
  <c r="BW64" i="9"/>
  <c r="BW52" i="9"/>
  <c r="BW51" i="9"/>
  <c r="BW50" i="9"/>
  <c r="BW49" i="9"/>
  <c r="BW48" i="9"/>
  <c r="BW47" i="9"/>
  <c r="BW46" i="9"/>
  <c r="BW45" i="9"/>
  <c r="BW44" i="9"/>
  <c r="BW43" i="9"/>
  <c r="BW33" i="9"/>
  <c r="BW32" i="9"/>
  <c r="BW31" i="9"/>
  <c r="BW30" i="9"/>
  <c r="BW29" i="9"/>
  <c r="BW28" i="9"/>
  <c r="BW27" i="9"/>
  <c r="BW26" i="9"/>
  <c r="BW25" i="9"/>
  <c r="BW24" i="9"/>
  <c r="BW7" i="9"/>
  <c r="BW8" i="9"/>
  <c r="BW9" i="9"/>
  <c r="BW10" i="9"/>
  <c r="BW11" i="9"/>
  <c r="BW12" i="9"/>
  <c r="BW13" i="9"/>
  <c r="BW6" i="9"/>
  <c r="BW5" i="9"/>
  <c r="BW4" i="9"/>
  <c r="BM87" i="9"/>
  <c r="AQ101" i="9" l="1"/>
  <c r="AQ103" i="9" s="1"/>
  <c r="AS101" i="9"/>
  <c r="AQ102" i="9" s="1"/>
  <c r="AQ18" i="9"/>
  <c r="BG17" i="9"/>
  <c r="BG101" i="9" s="1"/>
  <c r="BH17" i="9"/>
  <c r="BH101" i="9" s="1"/>
  <c r="BF17" i="9"/>
  <c r="BF101" i="9" s="1"/>
  <c r="K17" i="9"/>
  <c r="K101" i="9" s="1"/>
  <c r="BC17" i="9"/>
  <c r="V17" i="9"/>
  <c r="V101" i="9" s="1"/>
  <c r="G17" i="9"/>
  <c r="G19" i="9" s="1"/>
  <c r="AW17" i="9"/>
  <c r="R17" i="9"/>
  <c r="R101" i="9" s="1"/>
  <c r="Y17" i="9"/>
  <c r="J17" i="9"/>
  <c r="J101" i="9" s="1"/>
  <c r="AJ17" i="9"/>
  <c r="AJ101" i="9" s="1"/>
  <c r="AZ17" i="9"/>
  <c r="AZ101" i="9" s="1"/>
  <c r="AP17" i="9"/>
  <c r="AP101" i="9" s="1"/>
  <c r="AI17" i="9"/>
  <c r="AI101" i="9" s="1"/>
  <c r="AE17" i="9"/>
  <c r="AB17" i="9"/>
  <c r="AB101" i="9" s="1"/>
  <c r="Q17" i="9"/>
  <c r="Q101" i="9" s="1"/>
  <c r="M17" i="9"/>
  <c r="P17" i="9"/>
  <c r="P101" i="9" s="1"/>
  <c r="X17" i="9"/>
  <c r="X101" i="9" s="1"/>
  <c r="AC17" i="9"/>
  <c r="AC101" i="9" s="1"/>
  <c r="AK17" i="9"/>
  <c r="AN17" i="9"/>
  <c r="AN101" i="9" s="1"/>
  <c r="BB17" i="9"/>
  <c r="BB101" i="9" s="1"/>
  <c r="AO17" i="9"/>
  <c r="AO101" i="9" s="1"/>
  <c r="AH17" i="9"/>
  <c r="AH101" i="9" s="1"/>
  <c r="W17" i="9"/>
  <c r="W101" i="9" s="1"/>
  <c r="BA17" i="9"/>
  <c r="BA101" i="9" s="1"/>
  <c r="AD17" i="9"/>
  <c r="AD101" i="9" s="1"/>
  <c r="S17" i="9"/>
  <c r="L17" i="9"/>
  <c r="L101" i="9" s="1"/>
  <c r="S19" i="9" l="1"/>
  <c r="S101" i="9"/>
  <c r="S103" i="9" s="1"/>
  <c r="AK19" i="9"/>
  <c r="AK101" i="9"/>
  <c r="AK103" i="9" s="1"/>
  <c r="M19" i="9"/>
  <c r="M101" i="9"/>
  <c r="M103" i="9" s="1"/>
  <c r="G101" i="9"/>
  <c r="G103" i="9" s="1"/>
  <c r="AE19" i="9"/>
  <c r="AE101" i="9"/>
  <c r="AE103" i="9" s="1"/>
  <c r="AW19" i="9"/>
  <c r="AW101" i="9"/>
  <c r="AW103" i="9" s="1"/>
  <c r="Y19" i="9"/>
  <c r="Y101" i="9"/>
  <c r="Y103" i="9" s="1"/>
  <c r="BC19" i="9"/>
  <c r="BC101" i="9"/>
  <c r="BC103" i="9" s="1"/>
  <c r="AM93" i="9"/>
  <c r="AL93" i="9"/>
  <c r="AM92" i="9"/>
  <c r="AL92" i="9"/>
  <c r="AM91" i="9"/>
  <c r="AL91" i="9"/>
  <c r="AM90" i="9"/>
  <c r="AL90" i="9"/>
  <c r="AM89" i="9"/>
  <c r="AL89" i="9"/>
  <c r="AM88" i="9"/>
  <c r="AL88" i="9"/>
  <c r="AM87" i="9"/>
  <c r="AL87" i="9"/>
  <c r="AM86" i="9"/>
  <c r="AL86" i="9"/>
  <c r="AM85" i="9"/>
  <c r="AL85" i="9"/>
  <c r="AM84" i="9"/>
  <c r="AL84" i="9"/>
  <c r="AM73" i="9"/>
  <c r="AL73" i="9"/>
  <c r="AM72" i="9"/>
  <c r="AL72" i="9"/>
  <c r="AM71" i="9"/>
  <c r="AL71" i="9"/>
  <c r="AM70" i="9"/>
  <c r="AL70" i="9"/>
  <c r="AM69" i="9"/>
  <c r="AL69" i="9"/>
  <c r="AM68" i="9"/>
  <c r="AL68" i="9"/>
  <c r="AM67" i="9"/>
  <c r="AL67" i="9"/>
  <c r="AM66" i="9"/>
  <c r="AL66" i="9"/>
  <c r="AM65" i="9"/>
  <c r="AL65" i="9"/>
  <c r="AM64" i="9"/>
  <c r="AL64" i="9"/>
  <c r="AM53" i="9"/>
  <c r="AL53" i="9"/>
  <c r="AM52" i="9"/>
  <c r="AL52" i="9"/>
  <c r="AM51" i="9"/>
  <c r="AL51" i="9"/>
  <c r="AM50" i="9"/>
  <c r="AL50" i="9"/>
  <c r="AM49" i="9"/>
  <c r="AL49" i="9"/>
  <c r="AM48" i="9"/>
  <c r="AL48" i="9"/>
  <c r="AM47" i="9"/>
  <c r="AL47" i="9"/>
  <c r="AM46" i="9"/>
  <c r="AL46" i="9"/>
  <c r="AM45" i="9"/>
  <c r="AL45" i="9"/>
  <c r="AM44" i="9"/>
  <c r="AL44" i="9"/>
  <c r="AM33" i="9"/>
  <c r="AL33" i="9"/>
  <c r="AM32" i="9"/>
  <c r="AL32" i="9"/>
  <c r="AM31" i="9"/>
  <c r="AL31" i="9"/>
  <c r="AM30" i="9"/>
  <c r="AL30" i="9"/>
  <c r="AM29" i="9"/>
  <c r="AL29" i="9"/>
  <c r="AM28" i="9"/>
  <c r="AL28" i="9"/>
  <c r="AM27" i="9"/>
  <c r="AL27" i="9"/>
  <c r="AM26" i="9"/>
  <c r="AL26" i="9"/>
  <c r="AM25" i="9"/>
  <c r="AL25" i="9"/>
  <c r="AM24" i="9"/>
  <c r="AL24" i="9"/>
  <c r="AM5" i="9"/>
  <c r="AM6" i="9"/>
  <c r="AM7" i="9"/>
  <c r="AM8" i="9"/>
  <c r="AM9" i="9"/>
  <c r="AM10" i="9"/>
  <c r="AM11" i="9"/>
  <c r="AM12" i="9"/>
  <c r="AM13" i="9"/>
  <c r="AL5" i="9"/>
  <c r="AL6" i="9"/>
  <c r="AL7" i="9"/>
  <c r="AL8" i="9"/>
  <c r="AL9" i="9"/>
  <c r="AL10" i="9"/>
  <c r="AL11" i="9"/>
  <c r="AL12" i="9"/>
  <c r="AL13" i="9"/>
  <c r="AM4" i="9"/>
  <c r="AL4" i="9"/>
  <c r="AY4" i="9"/>
  <c r="AY5" i="9"/>
  <c r="AY6" i="9"/>
  <c r="AY7" i="9"/>
  <c r="AY8" i="9"/>
  <c r="AY9" i="9"/>
  <c r="AY93" i="9"/>
  <c r="AX93" i="9"/>
  <c r="AG93" i="9"/>
  <c r="AF93" i="9"/>
  <c r="AA93" i="9"/>
  <c r="Z93" i="9"/>
  <c r="AY92" i="9"/>
  <c r="AX92" i="9"/>
  <c r="AG92" i="9"/>
  <c r="AF92" i="9"/>
  <c r="AA92" i="9"/>
  <c r="Z92" i="9"/>
  <c r="AY91" i="9"/>
  <c r="AX91" i="9"/>
  <c r="AG91" i="9"/>
  <c r="AF91" i="9"/>
  <c r="AA91" i="9"/>
  <c r="Z91" i="9"/>
  <c r="AY90" i="9"/>
  <c r="AX90" i="9"/>
  <c r="AG90" i="9"/>
  <c r="AF90" i="9"/>
  <c r="AA90" i="9"/>
  <c r="Z90" i="9"/>
  <c r="AY89" i="9"/>
  <c r="AX89" i="9"/>
  <c r="AG89" i="9"/>
  <c r="AF89" i="9"/>
  <c r="AA89" i="9"/>
  <c r="Z89" i="9"/>
  <c r="AY88" i="9"/>
  <c r="AX88" i="9"/>
  <c r="AG88" i="9"/>
  <c r="AF88" i="9"/>
  <c r="AA88" i="9"/>
  <c r="Z88" i="9"/>
  <c r="AY87" i="9"/>
  <c r="AX87" i="9"/>
  <c r="AG87" i="9"/>
  <c r="AF87" i="9"/>
  <c r="AA87" i="9"/>
  <c r="Z87" i="9"/>
  <c r="AY86" i="9"/>
  <c r="AX86" i="9"/>
  <c r="AG86" i="9"/>
  <c r="AF86" i="9"/>
  <c r="AA86" i="9"/>
  <c r="Z86" i="9"/>
  <c r="AY85" i="9"/>
  <c r="AX85" i="9"/>
  <c r="AG85" i="9"/>
  <c r="AF85" i="9"/>
  <c r="AA85" i="9"/>
  <c r="Z85" i="9"/>
  <c r="AY84" i="9"/>
  <c r="AX84" i="9"/>
  <c r="AG84" i="9"/>
  <c r="AF84" i="9"/>
  <c r="AA84" i="9"/>
  <c r="Z84" i="9"/>
  <c r="AY73" i="9"/>
  <c r="AX73" i="9"/>
  <c r="AG73" i="9"/>
  <c r="AA73" i="9"/>
  <c r="Z73" i="9"/>
  <c r="AY72" i="9"/>
  <c r="AX72" i="9"/>
  <c r="AG72" i="9"/>
  <c r="AA72" i="9"/>
  <c r="Z72" i="9"/>
  <c r="AY71" i="9"/>
  <c r="AX71" i="9"/>
  <c r="AG71" i="9"/>
  <c r="AA71" i="9"/>
  <c r="Z71" i="9"/>
  <c r="AY70" i="9"/>
  <c r="AX70" i="9"/>
  <c r="AG70" i="9"/>
  <c r="AA70" i="9"/>
  <c r="Z70" i="9"/>
  <c r="AY69" i="9"/>
  <c r="AX69" i="9"/>
  <c r="AG69" i="9"/>
  <c r="AA69" i="9"/>
  <c r="Z69" i="9"/>
  <c r="AY68" i="9"/>
  <c r="AX68" i="9"/>
  <c r="AG68" i="9"/>
  <c r="AA68" i="9"/>
  <c r="Z68" i="9"/>
  <c r="AY67" i="9"/>
  <c r="AX67" i="9"/>
  <c r="AG67" i="9"/>
  <c r="AA67" i="9"/>
  <c r="Z67" i="9"/>
  <c r="AY66" i="9"/>
  <c r="AG66" i="9"/>
  <c r="AA66" i="9"/>
  <c r="Z66" i="9"/>
  <c r="AY65" i="9"/>
  <c r="AG65" i="9"/>
  <c r="AA65" i="9"/>
  <c r="Z65" i="9"/>
  <c r="AY64" i="9"/>
  <c r="AG64" i="9"/>
  <c r="AA64" i="9"/>
  <c r="Z64" i="9"/>
  <c r="AY53" i="9"/>
  <c r="AX53" i="9"/>
  <c r="AG53" i="9"/>
  <c r="AA53" i="9"/>
  <c r="Z53" i="9"/>
  <c r="AY52" i="9"/>
  <c r="AX52" i="9"/>
  <c r="AG52" i="9"/>
  <c r="AA52" i="9"/>
  <c r="Z52" i="9"/>
  <c r="AY51" i="9"/>
  <c r="AX51" i="9"/>
  <c r="AG51" i="9"/>
  <c r="AA51" i="9"/>
  <c r="Z51" i="9"/>
  <c r="AY50" i="9"/>
  <c r="AX50" i="9"/>
  <c r="AG50" i="9"/>
  <c r="AA50" i="9"/>
  <c r="Z50" i="9"/>
  <c r="AY49" i="9"/>
  <c r="AX49" i="9"/>
  <c r="AG49" i="9"/>
  <c r="AA49" i="9"/>
  <c r="Z49" i="9"/>
  <c r="AY48" i="9"/>
  <c r="AX48" i="9"/>
  <c r="AG48" i="9"/>
  <c r="AA48" i="9"/>
  <c r="Z48" i="9"/>
  <c r="AY47" i="9"/>
  <c r="AX47" i="9"/>
  <c r="AG47" i="9"/>
  <c r="AA47" i="9"/>
  <c r="Z47" i="9"/>
  <c r="AY46" i="9"/>
  <c r="AX46" i="9"/>
  <c r="AG46" i="9"/>
  <c r="AA46" i="9"/>
  <c r="Z46" i="9"/>
  <c r="AY45" i="9"/>
  <c r="AG45" i="9"/>
  <c r="AA45" i="9"/>
  <c r="Z45" i="9"/>
  <c r="AY44" i="9"/>
  <c r="AX44" i="9"/>
  <c r="AG44" i="9"/>
  <c r="AA44" i="9"/>
  <c r="Z44" i="9"/>
  <c r="AY33" i="9"/>
  <c r="AX33" i="9"/>
  <c r="AG33" i="9"/>
  <c r="AA33" i="9"/>
  <c r="Z33" i="9"/>
  <c r="AY32" i="9"/>
  <c r="AX32" i="9"/>
  <c r="AG32" i="9"/>
  <c r="AA32" i="9"/>
  <c r="Z32" i="9"/>
  <c r="AY31" i="9"/>
  <c r="AX31" i="9"/>
  <c r="AG31" i="9"/>
  <c r="AA31" i="9"/>
  <c r="Z31" i="9"/>
  <c r="AY30" i="9"/>
  <c r="AX30" i="9"/>
  <c r="AG30" i="9"/>
  <c r="AF35" i="9"/>
  <c r="AF37" i="9" s="1"/>
  <c r="AA30" i="9"/>
  <c r="Z30" i="9"/>
  <c r="AY29" i="9"/>
  <c r="AG29" i="9"/>
  <c r="AA29" i="9"/>
  <c r="Z29" i="9"/>
  <c r="AY28" i="9"/>
  <c r="AG28" i="9"/>
  <c r="AA28" i="9"/>
  <c r="Z28" i="9"/>
  <c r="AY27" i="9"/>
  <c r="AG27" i="9"/>
  <c r="AA27" i="9"/>
  <c r="Z27" i="9"/>
  <c r="AY26" i="9"/>
  <c r="AG26" i="9"/>
  <c r="AA26" i="9"/>
  <c r="Z26" i="9"/>
  <c r="AY25" i="9"/>
  <c r="AG25" i="9"/>
  <c r="AA25" i="9"/>
  <c r="Z25" i="9"/>
  <c r="AY24" i="9"/>
  <c r="AG24" i="9"/>
  <c r="AA24" i="9"/>
  <c r="Z24" i="9"/>
  <c r="AY10" i="9"/>
  <c r="AY11" i="9"/>
  <c r="AY12" i="9"/>
  <c r="AY13" i="9"/>
  <c r="AG5" i="9"/>
  <c r="AG6" i="9"/>
  <c r="AG7" i="9"/>
  <c r="AG8" i="9"/>
  <c r="AG9" i="9"/>
  <c r="AG10" i="9"/>
  <c r="AG11" i="9"/>
  <c r="AG12" i="9"/>
  <c r="AG13" i="9"/>
  <c r="Z5" i="9"/>
  <c r="AA5" i="9"/>
  <c r="Z6" i="9"/>
  <c r="AA6" i="9"/>
  <c r="Z7" i="9"/>
  <c r="AA7" i="9"/>
  <c r="Z8" i="9"/>
  <c r="AA8" i="9"/>
  <c r="Z9" i="9"/>
  <c r="AA9" i="9"/>
  <c r="Z10" i="9"/>
  <c r="AA10" i="9"/>
  <c r="Z11" i="9"/>
  <c r="AA11" i="9"/>
  <c r="Z12" i="9"/>
  <c r="AA12" i="9"/>
  <c r="Z13" i="9"/>
  <c r="AA13" i="9"/>
  <c r="AG4" i="9"/>
  <c r="AA4" i="9"/>
  <c r="Z4" i="9"/>
  <c r="T24" i="9"/>
  <c r="U24" i="9"/>
  <c r="T25" i="9"/>
  <c r="U25" i="9"/>
  <c r="T26" i="9"/>
  <c r="U26" i="9"/>
  <c r="T27" i="9"/>
  <c r="U27" i="9"/>
  <c r="T28" i="9"/>
  <c r="U28" i="9"/>
  <c r="T29" i="9"/>
  <c r="U29" i="9"/>
  <c r="T30" i="9"/>
  <c r="U30" i="9"/>
  <c r="T31" i="9"/>
  <c r="U31" i="9"/>
  <c r="T32" i="9"/>
  <c r="U32" i="9"/>
  <c r="O93" i="9"/>
  <c r="N93" i="9"/>
  <c r="O92" i="9"/>
  <c r="N92" i="9"/>
  <c r="O91" i="9"/>
  <c r="N91" i="9"/>
  <c r="O90" i="9"/>
  <c r="N90" i="9"/>
  <c r="O89" i="9"/>
  <c r="N89" i="9"/>
  <c r="O88" i="9"/>
  <c r="N88" i="9"/>
  <c r="O87" i="9"/>
  <c r="N87" i="9"/>
  <c r="O86" i="9"/>
  <c r="N86" i="9"/>
  <c r="O85" i="9"/>
  <c r="N85" i="9"/>
  <c r="O84" i="9"/>
  <c r="N84" i="9"/>
  <c r="O73" i="9"/>
  <c r="N73" i="9"/>
  <c r="O72" i="9"/>
  <c r="N72" i="9"/>
  <c r="O71" i="9"/>
  <c r="N71" i="9"/>
  <c r="O70" i="9"/>
  <c r="N70" i="9"/>
  <c r="O69" i="9"/>
  <c r="N69" i="9"/>
  <c r="O68" i="9"/>
  <c r="N68" i="9"/>
  <c r="O67" i="9"/>
  <c r="N67" i="9"/>
  <c r="O66" i="9"/>
  <c r="N66" i="9"/>
  <c r="O65" i="9"/>
  <c r="N65" i="9"/>
  <c r="O64" i="9"/>
  <c r="N64" i="9"/>
  <c r="O53" i="9"/>
  <c r="N53" i="9"/>
  <c r="O52" i="9"/>
  <c r="N52" i="9"/>
  <c r="O51" i="9"/>
  <c r="N51" i="9"/>
  <c r="O50" i="9"/>
  <c r="N50" i="9"/>
  <c r="O49" i="9"/>
  <c r="N49" i="9"/>
  <c r="O48" i="9"/>
  <c r="N48" i="9"/>
  <c r="O47" i="9"/>
  <c r="N47" i="9"/>
  <c r="O46" i="9"/>
  <c r="N46" i="9"/>
  <c r="O45" i="9"/>
  <c r="N45" i="9"/>
  <c r="O44" i="9"/>
  <c r="N44" i="9"/>
  <c r="O33" i="9"/>
  <c r="N33" i="9"/>
  <c r="O32" i="9"/>
  <c r="N32" i="9"/>
  <c r="O31" i="9"/>
  <c r="N31" i="9"/>
  <c r="O30" i="9"/>
  <c r="N30" i="9"/>
  <c r="O29" i="9"/>
  <c r="N29" i="9"/>
  <c r="O28" i="9"/>
  <c r="N28" i="9"/>
  <c r="O27" i="9"/>
  <c r="N27" i="9"/>
  <c r="O26" i="9"/>
  <c r="N26" i="9"/>
  <c r="O25" i="9"/>
  <c r="N25" i="9"/>
  <c r="O24" i="9"/>
  <c r="N24" i="9"/>
  <c r="O5" i="9"/>
  <c r="O6" i="9"/>
  <c r="O7" i="9"/>
  <c r="O8" i="9"/>
  <c r="O9" i="9"/>
  <c r="O10" i="9"/>
  <c r="O11" i="9"/>
  <c r="O12" i="9"/>
  <c r="O13" i="9"/>
  <c r="N5" i="9"/>
  <c r="N6" i="9"/>
  <c r="N7" i="9"/>
  <c r="N8" i="9"/>
  <c r="N9" i="9"/>
  <c r="N10" i="9"/>
  <c r="N11" i="9"/>
  <c r="N12" i="9"/>
  <c r="N13" i="9"/>
  <c r="O4" i="9"/>
  <c r="N4" i="9"/>
  <c r="U93" i="9"/>
  <c r="T93" i="9"/>
  <c r="U92" i="9"/>
  <c r="T92" i="9"/>
  <c r="U91" i="9"/>
  <c r="T91" i="9"/>
  <c r="U90" i="9"/>
  <c r="T90" i="9"/>
  <c r="U89" i="9"/>
  <c r="T89" i="9"/>
  <c r="U88" i="9"/>
  <c r="T88" i="9"/>
  <c r="U87" i="9"/>
  <c r="T87" i="9"/>
  <c r="U86" i="9"/>
  <c r="T86" i="9"/>
  <c r="U85" i="9"/>
  <c r="T85" i="9"/>
  <c r="U84" i="9"/>
  <c r="T84" i="9"/>
  <c r="U73" i="9"/>
  <c r="T73" i="9"/>
  <c r="U72" i="9"/>
  <c r="T72" i="9"/>
  <c r="U71" i="9"/>
  <c r="T71" i="9"/>
  <c r="U70" i="9"/>
  <c r="T70" i="9"/>
  <c r="U69" i="9"/>
  <c r="T69" i="9"/>
  <c r="U68" i="9"/>
  <c r="T68" i="9"/>
  <c r="U67" i="9"/>
  <c r="T67" i="9"/>
  <c r="U66" i="9"/>
  <c r="T66" i="9"/>
  <c r="U65" i="9"/>
  <c r="T65" i="9"/>
  <c r="U64" i="9"/>
  <c r="T64" i="9"/>
  <c r="U53" i="9"/>
  <c r="T53" i="9"/>
  <c r="U52" i="9"/>
  <c r="T52" i="9"/>
  <c r="U51" i="9"/>
  <c r="T51" i="9"/>
  <c r="U50" i="9"/>
  <c r="T50" i="9"/>
  <c r="U49" i="9"/>
  <c r="T49" i="9"/>
  <c r="U48" i="9"/>
  <c r="T48" i="9"/>
  <c r="U47" i="9"/>
  <c r="T47" i="9"/>
  <c r="U46" i="9"/>
  <c r="T46" i="9"/>
  <c r="U45" i="9"/>
  <c r="T45" i="9"/>
  <c r="U44" i="9"/>
  <c r="T44" i="9"/>
  <c r="U33" i="9"/>
  <c r="T33" i="9"/>
  <c r="U5" i="9"/>
  <c r="U6" i="9"/>
  <c r="U7" i="9"/>
  <c r="U8" i="9"/>
  <c r="U9" i="9"/>
  <c r="U10" i="9"/>
  <c r="U11" i="9"/>
  <c r="U12" i="9"/>
  <c r="U13" i="9"/>
  <c r="U4" i="9"/>
  <c r="T5" i="9"/>
  <c r="T6" i="9"/>
  <c r="T7" i="9"/>
  <c r="T8" i="9"/>
  <c r="T9" i="9"/>
  <c r="T10" i="9"/>
  <c r="T11" i="9"/>
  <c r="T12" i="9"/>
  <c r="T13" i="9"/>
  <c r="T4" i="9"/>
  <c r="I93" i="9"/>
  <c r="H93" i="9"/>
  <c r="I92" i="9"/>
  <c r="H92" i="9"/>
  <c r="I91" i="9"/>
  <c r="H91" i="9"/>
  <c r="I90" i="9"/>
  <c r="H90" i="9"/>
  <c r="I89" i="9"/>
  <c r="H89" i="9"/>
  <c r="I88" i="9"/>
  <c r="H88" i="9"/>
  <c r="I87" i="9"/>
  <c r="H87" i="9"/>
  <c r="I86" i="9"/>
  <c r="H86" i="9"/>
  <c r="I85" i="9"/>
  <c r="H85" i="9"/>
  <c r="I84" i="9"/>
  <c r="H84" i="9"/>
  <c r="I73" i="9"/>
  <c r="H73" i="9"/>
  <c r="I72" i="9"/>
  <c r="H72" i="9"/>
  <c r="I71" i="9"/>
  <c r="H71" i="9"/>
  <c r="I70" i="9"/>
  <c r="H70" i="9"/>
  <c r="I69" i="9"/>
  <c r="H69" i="9"/>
  <c r="I68" i="9"/>
  <c r="H68" i="9"/>
  <c r="I67" i="9"/>
  <c r="H67" i="9"/>
  <c r="I66" i="9"/>
  <c r="H66" i="9"/>
  <c r="I65" i="9"/>
  <c r="H65" i="9"/>
  <c r="I64" i="9"/>
  <c r="H64" i="9"/>
  <c r="I53" i="9"/>
  <c r="H53" i="9"/>
  <c r="I52" i="9"/>
  <c r="H52" i="9"/>
  <c r="I51" i="9"/>
  <c r="H51" i="9"/>
  <c r="I50" i="9"/>
  <c r="H50" i="9"/>
  <c r="I49" i="9"/>
  <c r="H49" i="9"/>
  <c r="I48" i="9"/>
  <c r="H48" i="9"/>
  <c r="I47" i="9"/>
  <c r="H47" i="9"/>
  <c r="I46" i="9"/>
  <c r="H46" i="9"/>
  <c r="I45" i="9"/>
  <c r="H45" i="9"/>
  <c r="I44" i="9"/>
  <c r="H44" i="9"/>
  <c r="I33" i="9"/>
  <c r="H33" i="9"/>
  <c r="I32" i="9"/>
  <c r="H32" i="9"/>
  <c r="I31" i="9"/>
  <c r="H31" i="9"/>
  <c r="I30" i="9"/>
  <c r="H30" i="9"/>
  <c r="I29" i="9"/>
  <c r="H29" i="9"/>
  <c r="I28" i="9"/>
  <c r="H28" i="9"/>
  <c r="I27" i="9"/>
  <c r="H27" i="9"/>
  <c r="I26" i="9"/>
  <c r="H26" i="9"/>
  <c r="I25" i="9"/>
  <c r="H25" i="9"/>
  <c r="I24" i="9"/>
  <c r="H24" i="9"/>
  <c r="I5" i="9"/>
  <c r="I6" i="9"/>
  <c r="I7" i="9"/>
  <c r="I8" i="9"/>
  <c r="I9" i="9"/>
  <c r="I10" i="9"/>
  <c r="I11" i="9"/>
  <c r="I12" i="9"/>
  <c r="I13" i="9"/>
  <c r="I4" i="9"/>
  <c r="H13" i="9"/>
  <c r="BX13" i="9" s="1"/>
  <c r="H5" i="9"/>
  <c r="H7" i="9"/>
  <c r="H8" i="9"/>
  <c r="BX8" i="9" s="1"/>
  <c r="H9" i="9"/>
  <c r="BX9" i="9" s="1"/>
  <c r="H10" i="9"/>
  <c r="BX10" i="9" s="1"/>
  <c r="H11" i="9"/>
  <c r="BX11" i="9" s="1"/>
  <c r="H12" i="9"/>
  <c r="BX12" i="9" s="1"/>
  <c r="H4" i="9"/>
  <c r="BS4" i="9"/>
  <c r="BT93" i="9"/>
  <c r="BS93" i="9"/>
  <c r="BO93" i="9"/>
  <c r="BK93" i="9"/>
  <c r="BT92" i="9"/>
  <c r="BS92" i="9"/>
  <c r="BO92" i="9"/>
  <c r="BK92" i="9"/>
  <c r="BT91" i="9"/>
  <c r="BS91" i="9"/>
  <c r="BO91" i="9"/>
  <c r="BK91" i="9"/>
  <c r="BT90" i="9"/>
  <c r="BS90" i="9"/>
  <c r="BO90" i="9"/>
  <c r="BK90" i="9"/>
  <c r="BT89" i="9"/>
  <c r="BS89" i="9"/>
  <c r="BO89" i="9"/>
  <c r="BK89" i="9"/>
  <c r="BT88" i="9"/>
  <c r="BS88" i="9"/>
  <c r="BO88" i="9"/>
  <c r="BK88" i="9"/>
  <c r="BT87" i="9"/>
  <c r="BS87" i="9"/>
  <c r="BO87" i="9"/>
  <c r="BK87" i="9"/>
  <c r="BT86" i="9"/>
  <c r="BS86" i="9"/>
  <c r="BM86" i="9"/>
  <c r="BO86" i="9" s="1"/>
  <c r="BK86" i="9"/>
  <c r="BT85" i="9"/>
  <c r="BS85" i="9"/>
  <c r="BM85" i="9"/>
  <c r="BO85" i="9" s="1"/>
  <c r="BK85" i="9"/>
  <c r="BT84" i="9"/>
  <c r="BT94" i="9" s="1"/>
  <c r="BS84" i="9"/>
  <c r="BS94" i="9" s="1"/>
  <c r="BM84" i="9"/>
  <c r="BK84" i="9"/>
  <c r="BT73" i="9"/>
  <c r="BS73" i="9"/>
  <c r="BO73" i="9"/>
  <c r="BK73" i="9"/>
  <c r="BT72" i="9"/>
  <c r="BS72" i="9"/>
  <c r="BO72" i="9"/>
  <c r="BK72" i="9"/>
  <c r="BT71" i="9"/>
  <c r="BS71" i="9"/>
  <c r="BO71" i="9"/>
  <c r="BK71" i="9"/>
  <c r="BT70" i="9"/>
  <c r="BS70" i="9"/>
  <c r="BO70" i="9"/>
  <c r="BK70" i="9"/>
  <c r="BT69" i="9"/>
  <c r="BS69" i="9"/>
  <c r="BO69" i="9"/>
  <c r="BK69" i="9"/>
  <c r="BT68" i="9"/>
  <c r="BS68" i="9"/>
  <c r="BO68" i="9"/>
  <c r="BK68" i="9"/>
  <c r="BT67" i="9"/>
  <c r="BS67" i="9"/>
  <c r="BM67" i="9"/>
  <c r="BO67" i="9" s="1"/>
  <c r="BK67" i="9"/>
  <c r="BT66" i="9"/>
  <c r="BS66" i="9"/>
  <c r="BM66" i="9"/>
  <c r="BO66" i="9" s="1"/>
  <c r="BK66" i="9"/>
  <c r="BT65" i="9"/>
  <c r="BS65" i="9"/>
  <c r="BM65" i="9"/>
  <c r="BK65" i="9"/>
  <c r="BT64" i="9"/>
  <c r="BT74" i="9" s="1"/>
  <c r="BS64" i="9"/>
  <c r="BS74" i="9" s="1"/>
  <c r="BM64" i="9"/>
  <c r="BK64" i="9"/>
  <c r="BK74" i="9" s="1"/>
  <c r="BT53" i="9"/>
  <c r="BS53" i="9"/>
  <c r="BO53" i="9"/>
  <c r="BK53" i="9"/>
  <c r="BT52" i="9"/>
  <c r="BS52" i="9"/>
  <c r="BO52" i="9"/>
  <c r="BK52" i="9"/>
  <c r="BT51" i="9"/>
  <c r="BS51" i="9"/>
  <c r="BO51" i="9"/>
  <c r="BK51" i="9"/>
  <c r="BT50" i="9"/>
  <c r="BS50" i="9"/>
  <c r="BO50" i="9"/>
  <c r="BK50" i="9"/>
  <c r="BT49" i="9"/>
  <c r="BS49" i="9"/>
  <c r="BO49" i="9"/>
  <c r="BK49" i="9"/>
  <c r="BT48" i="9"/>
  <c r="BS48" i="9"/>
  <c r="BO48" i="9"/>
  <c r="BK48" i="9"/>
  <c r="BT47" i="9"/>
  <c r="BS47" i="9"/>
  <c r="BM47" i="9"/>
  <c r="BO47" i="9" s="1"/>
  <c r="BK47" i="9"/>
  <c r="BT46" i="9"/>
  <c r="BS46" i="9"/>
  <c r="BM46" i="9"/>
  <c r="BO46" i="9" s="1"/>
  <c r="BK46" i="9"/>
  <c r="BT45" i="9"/>
  <c r="BS45" i="9"/>
  <c r="BM45" i="9"/>
  <c r="BK45" i="9"/>
  <c r="BT44" i="9"/>
  <c r="BS44" i="9"/>
  <c r="BS54" i="9" s="1"/>
  <c r="BM44" i="9"/>
  <c r="BO44" i="9" s="1"/>
  <c r="BK44" i="9"/>
  <c r="BT33" i="9"/>
  <c r="BS33" i="9"/>
  <c r="BO33" i="9"/>
  <c r="BK33" i="9"/>
  <c r="BT32" i="9"/>
  <c r="BS32" i="9"/>
  <c r="BO32" i="9"/>
  <c r="BK32" i="9"/>
  <c r="BT31" i="9"/>
  <c r="BS31" i="9"/>
  <c r="BO31" i="9"/>
  <c r="BK31" i="9"/>
  <c r="BT30" i="9"/>
  <c r="BS30" i="9"/>
  <c r="BO30" i="9"/>
  <c r="BK30" i="9"/>
  <c r="BT29" i="9"/>
  <c r="BS29" i="9"/>
  <c r="BO29" i="9"/>
  <c r="BK29" i="9"/>
  <c r="BT28" i="9"/>
  <c r="BS28" i="9"/>
  <c r="BO28" i="9"/>
  <c r="BK28" i="9"/>
  <c r="BT27" i="9"/>
  <c r="BS27" i="9"/>
  <c r="BM27" i="9"/>
  <c r="BO27" i="9" s="1"/>
  <c r="BK27" i="9"/>
  <c r="BT26" i="9"/>
  <c r="BS26" i="9"/>
  <c r="BM26" i="9"/>
  <c r="BO26" i="9" s="1"/>
  <c r="BK26" i="9"/>
  <c r="BT25" i="9"/>
  <c r="BS25" i="9"/>
  <c r="BM25" i="9"/>
  <c r="BK25" i="9"/>
  <c r="BT24" i="9"/>
  <c r="BS24" i="9"/>
  <c r="BM24" i="9"/>
  <c r="BK24" i="9"/>
  <c r="BT13" i="9"/>
  <c r="BS13" i="9"/>
  <c r="BO13" i="9"/>
  <c r="BK13" i="9"/>
  <c r="BT12" i="9"/>
  <c r="BS12" i="9"/>
  <c r="BO12" i="9"/>
  <c r="BK12" i="9"/>
  <c r="BT11" i="9"/>
  <c r="BS11" i="9"/>
  <c r="BO11" i="9"/>
  <c r="BK11" i="9"/>
  <c r="BT10" i="9"/>
  <c r="BS10" i="9"/>
  <c r="BO10" i="9"/>
  <c r="BK10" i="9"/>
  <c r="BT9" i="9"/>
  <c r="BS9" i="9"/>
  <c r="BO9" i="9"/>
  <c r="BK9" i="9"/>
  <c r="BT8" i="9"/>
  <c r="BS8" i="9"/>
  <c r="BO8" i="9"/>
  <c r="BK8" i="9"/>
  <c r="BT7" i="9"/>
  <c r="BS7" i="9"/>
  <c r="BM7" i="9"/>
  <c r="BO7" i="9" s="1"/>
  <c r="BK7" i="9"/>
  <c r="BT6" i="9"/>
  <c r="BS6" i="9"/>
  <c r="BM6" i="9"/>
  <c r="BO6" i="9" s="1"/>
  <c r="BK6" i="9"/>
  <c r="BT5" i="9"/>
  <c r="BS5" i="9"/>
  <c r="BM5" i="9"/>
  <c r="BO5" i="9" s="1"/>
  <c r="BK5" i="9"/>
  <c r="BT4" i="9"/>
  <c r="BM4" i="9"/>
  <c r="BO4" i="9" s="1"/>
  <c r="BK4" i="9"/>
  <c r="BK94" i="9" l="1"/>
  <c r="BK54" i="9"/>
  <c r="T75" i="9"/>
  <c r="T77" i="9" s="1"/>
  <c r="N75" i="9"/>
  <c r="N77" i="9" s="1"/>
  <c r="AM75" i="9"/>
  <c r="AM77" i="9" s="1"/>
  <c r="I75" i="9"/>
  <c r="I77" i="9" s="1"/>
  <c r="AA15" i="9"/>
  <c r="AG35" i="9"/>
  <c r="AG37" i="9" s="1"/>
  <c r="AF95" i="9"/>
  <c r="AF97" i="9" s="1"/>
  <c r="AL15" i="9"/>
  <c r="AL95" i="9"/>
  <c r="AL97" i="9" s="1"/>
  <c r="T95" i="9"/>
  <c r="T97" i="9" s="1"/>
  <c r="N95" i="9"/>
  <c r="N97" i="9" s="1"/>
  <c r="AG95" i="9"/>
  <c r="AG97" i="9" s="1"/>
  <c r="AM95" i="9"/>
  <c r="AM97" i="9" s="1"/>
  <c r="AK98" i="9" s="1"/>
  <c r="I95" i="9"/>
  <c r="I97" i="9" s="1"/>
  <c r="BT54" i="9"/>
  <c r="AA75" i="9"/>
  <c r="AA77" i="9" s="1"/>
  <c r="AL75" i="9"/>
  <c r="AL77" i="9" s="1"/>
  <c r="U55" i="9"/>
  <c r="U57" i="9" s="1"/>
  <c r="U75" i="9"/>
  <c r="U77" i="9" s="1"/>
  <c r="U95" i="9"/>
  <c r="U97" i="9" s="1"/>
  <c r="O55" i="9"/>
  <c r="O57" i="9" s="1"/>
  <c r="O75" i="9"/>
  <c r="O77" i="9" s="1"/>
  <c r="M78" i="9" s="1"/>
  <c r="O95" i="9"/>
  <c r="O97" i="9" s="1"/>
  <c r="M98" i="9" s="1"/>
  <c r="Z55" i="9"/>
  <c r="Z57" i="9" s="1"/>
  <c r="AY55" i="9"/>
  <c r="AY57" i="9" s="1"/>
  <c r="AY75" i="9"/>
  <c r="AY77" i="9" s="1"/>
  <c r="AX75" i="9"/>
  <c r="AX77" i="9" s="1"/>
  <c r="Z95" i="9"/>
  <c r="Z97" i="9" s="1"/>
  <c r="AX95" i="9"/>
  <c r="AX97" i="9" s="1"/>
  <c r="AG75" i="9"/>
  <c r="AG77" i="9" s="1"/>
  <c r="AE78" i="9" s="1"/>
  <c r="H55" i="9"/>
  <c r="H57" i="9" s="1"/>
  <c r="H75" i="9"/>
  <c r="H77" i="9" s="1"/>
  <c r="G78" i="9" s="1"/>
  <c r="H95" i="9"/>
  <c r="H97" i="9" s="1"/>
  <c r="AE38" i="9"/>
  <c r="Z75" i="9"/>
  <c r="Z77" i="9" s="1"/>
  <c r="AA95" i="9"/>
  <c r="AA97" i="9" s="1"/>
  <c r="AY95" i="9"/>
  <c r="AY97" i="9" s="1"/>
  <c r="BS34" i="9"/>
  <c r="N35" i="9"/>
  <c r="N37" i="9" s="1"/>
  <c r="BO25" i="9"/>
  <c r="BM34" i="9"/>
  <c r="BT34" i="9"/>
  <c r="O35" i="9"/>
  <c r="O37" i="9" s="1"/>
  <c r="BK34" i="9"/>
  <c r="H15" i="9"/>
  <c r="H17" i="9" s="1"/>
  <c r="N15" i="9"/>
  <c r="N17" i="9" s="1"/>
  <c r="AM15" i="9"/>
  <c r="AM17" i="9" s="1"/>
  <c r="O15" i="9"/>
  <c r="O17" i="9" s="1"/>
  <c r="I15" i="9"/>
  <c r="I17" i="9" s="1"/>
  <c r="U15" i="9"/>
  <c r="AG15" i="9"/>
  <c r="AG17" i="9" s="1"/>
  <c r="T15" i="9"/>
  <c r="T17" i="9" s="1"/>
  <c r="Z15" i="9"/>
  <c r="Z17" i="9" s="1"/>
  <c r="AY15" i="9"/>
  <c r="AY17" i="9" s="1"/>
  <c r="I55" i="9"/>
  <c r="I57" i="9" s="1"/>
  <c r="AG55" i="9"/>
  <c r="AG57" i="9" s="1"/>
  <c r="AE58" i="9" s="1"/>
  <c r="AL55" i="9"/>
  <c r="AL57" i="9" s="1"/>
  <c r="T55" i="9"/>
  <c r="T57" i="9" s="1"/>
  <c r="N55" i="9"/>
  <c r="N57" i="9" s="1"/>
  <c r="AM55" i="9"/>
  <c r="AM57" i="9" s="1"/>
  <c r="AA55" i="9"/>
  <c r="AA57" i="9" s="1"/>
  <c r="AX55" i="9"/>
  <c r="AX57" i="9" s="1"/>
  <c r="AF15" i="9"/>
  <c r="AF17" i="9" s="1"/>
  <c r="U35" i="9"/>
  <c r="U37" i="9" s="1"/>
  <c r="T35" i="9"/>
  <c r="T37" i="9" s="1"/>
  <c r="H35" i="9"/>
  <c r="H37" i="9" s="1"/>
  <c r="Z35" i="9"/>
  <c r="Z37" i="9" s="1"/>
  <c r="AX35" i="9"/>
  <c r="AX37" i="9" s="1"/>
  <c r="AL35" i="9"/>
  <c r="AL37" i="9" s="1"/>
  <c r="I35" i="9"/>
  <c r="I37" i="9" s="1"/>
  <c r="AA35" i="9"/>
  <c r="AA37" i="9" s="1"/>
  <c r="AY35" i="9"/>
  <c r="AY37" i="9" s="1"/>
  <c r="AM35" i="9"/>
  <c r="AM37" i="9" s="1"/>
  <c r="BM54" i="9"/>
  <c r="BO84" i="9"/>
  <c r="BO94" i="9" s="1"/>
  <c r="BM94" i="9"/>
  <c r="BO65" i="9"/>
  <c r="BM74" i="9"/>
  <c r="BO45" i="9"/>
  <c r="BO54" i="9" s="1"/>
  <c r="BT14" i="9"/>
  <c r="BE35" i="9"/>
  <c r="BE37" i="9" s="1"/>
  <c r="U17" i="9"/>
  <c r="AX17" i="9"/>
  <c r="AL17" i="9"/>
  <c r="AA17" i="9"/>
  <c r="BO14" i="9"/>
  <c r="BK14" i="9"/>
  <c r="BS14" i="9"/>
  <c r="BM14" i="9"/>
  <c r="BO24" i="9"/>
  <c r="BO64" i="9"/>
  <c r="S98" i="9" l="1"/>
  <c r="AW78" i="9"/>
  <c r="S78" i="9"/>
  <c r="AK78" i="9"/>
  <c r="S58" i="9"/>
  <c r="AE98" i="9"/>
  <c r="G98" i="9"/>
  <c r="Y98" i="9"/>
  <c r="AW98" i="9"/>
  <c r="Y78" i="9"/>
  <c r="BO74" i="9"/>
  <c r="AW58" i="9"/>
  <c r="S18" i="9"/>
  <c r="O101" i="9"/>
  <c r="Y58" i="9"/>
  <c r="M58" i="9"/>
  <c r="G58" i="9"/>
  <c r="AK58" i="9"/>
  <c r="AW38" i="9"/>
  <c r="AK18" i="9"/>
  <c r="Y38" i="9"/>
  <c r="M38" i="9"/>
  <c r="BO34" i="9"/>
  <c r="AK38" i="9"/>
  <c r="S38" i="9"/>
  <c r="AM101" i="9"/>
  <c r="AY101" i="9"/>
  <c r="AW18" i="9"/>
  <c r="U101" i="9"/>
  <c r="AX101" i="9"/>
  <c r="M18" i="9"/>
  <c r="AF101" i="9"/>
  <c r="AE18" i="9"/>
  <c r="Z101" i="9"/>
  <c r="Y18" i="9"/>
  <c r="H101" i="9"/>
  <c r="G18" i="9"/>
  <c r="I101" i="9"/>
  <c r="AA101" i="9"/>
  <c r="AL101" i="9"/>
  <c r="N101" i="9"/>
  <c r="AG101" i="9"/>
  <c r="T101" i="9"/>
  <c r="BD35" i="9"/>
  <c r="BD37" i="9" s="1"/>
  <c r="BD17" i="9"/>
  <c r="BE17" i="9"/>
  <c r="B3" i="8"/>
  <c r="B21" i="8" s="1"/>
  <c r="AJ12" i="8"/>
  <c r="AK12" i="8" s="1"/>
  <c r="AL12" i="8" s="1"/>
  <c r="AM12" i="8" s="1"/>
  <c r="AN12" i="8" s="1"/>
  <c r="AD12" i="8"/>
  <c r="AE12" i="8" s="1"/>
  <c r="AF12" i="8" s="1"/>
  <c r="AG12" i="8" s="1"/>
  <c r="AH12" i="8" s="1"/>
  <c r="X12" i="8"/>
  <c r="Y12" i="8" s="1"/>
  <c r="Z12" i="8" s="1"/>
  <c r="AA12" i="8" s="1"/>
  <c r="AB12" i="8" s="1"/>
  <c r="R12" i="8"/>
  <c r="S12" i="8" s="1"/>
  <c r="T12" i="8" s="1"/>
  <c r="U12" i="8" s="1"/>
  <c r="V12" i="8" s="1"/>
  <c r="L12" i="8"/>
  <c r="M12" i="8" s="1"/>
  <c r="N12" i="8" s="1"/>
  <c r="O12" i="8" s="1"/>
  <c r="P12" i="8" s="1"/>
  <c r="AJ11" i="8"/>
  <c r="AK11" i="8" s="1"/>
  <c r="AL11" i="8" s="1"/>
  <c r="AM11" i="8" s="1"/>
  <c r="AN11" i="8" s="1"/>
  <c r="AD11" i="8"/>
  <c r="AE11" i="8" s="1"/>
  <c r="AF11" i="8" s="1"/>
  <c r="AG11" i="8" s="1"/>
  <c r="AH11" i="8" s="1"/>
  <c r="X11" i="8"/>
  <c r="Y11" i="8" s="1"/>
  <c r="Z11" i="8" s="1"/>
  <c r="AA11" i="8" s="1"/>
  <c r="AB11" i="8" s="1"/>
  <c r="B15" i="8"/>
  <c r="B14" i="8"/>
  <c r="B13" i="8"/>
  <c r="B12" i="8"/>
  <c r="C15" i="8"/>
  <c r="D15" i="8" s="1"/>
  <c r="F15" i="8" s="1"/>
  <c r="C14" i="8"/>
  <c r="D14" i="8" s="1"/>
  <c r="C13" i="8"/>
  <c r="D13" i="8" s="1"/>
  <c r="C12" i="8"/>
  <c r="D12" i="8" s="1"/>
  <c r="B6" i="8"/>
  <c r="B5" i="8"/>
  <c r="B4" i="8"/>
  <c r="AW102" i="9" l="1"/>
  <c r="M102" i="9"/>
  <c r="AK102" i="9"/>
  <c r="G102" i="9"/>
  <c r="AE102" i="9"/>
  <c r="S102" i="9"/>
  <c r="Y102" i="9"/>
  <c r="BD101" i="9"/>
  <c r="BC38" i="9"/>
  <c r="BC18" i="9"/>
  <c r="F12" i="8"/>
  <c r="G12" i="8" s="1"/>
  <c r="H12" i="8" s="1"/>
  <c r="I12" i="8" s="1"/>
  <c r="J12" i="8" s="1"/>
  <c r="F13" i="8"/>
  <c r="R13" i="8" s="1"/>
  <c r="S13" i="8" s="1"/>
  <c r="T13" i="8" s="1"/>
  <c r="U13" i="8" s="1"/>
  <c r="V13" i="8" s="1"/>
  <c r="G15" i="8"/>
  <c r="H15" i="8" s="1"/>
  <c r="I15" i="8" s="1"/>
  <c r="J15" i="8" s="1"/>
  <c r="F14" i="8"/>
  <c r="R24" i="6"/>
  <c r="Q24" i="6"/>
  <c r="F24" i="6"/>
  <c r="G24" i="6" s="1"/>
  <c r="R23" i="6"/>
  <c r="Q23" i="6"/>
  <c r="F23" i="6"/>
  <c r="G23" i="6" s="1"/>
  <c r="N23" i="6" s="1"/>
  <c r="P23" i="6" s="1"/>
  <c r="R22" i="6"/>
  <c r="O22" i="6" s="1"/>
  <c r="Q22" i="6"/>
  <c r="F22" i="6"/>
  <c r="G22" i="6" s="1"/>
  <c r="R21" i="6"/>
  <c r="Q21" i="6"/>
  <c r="F21" i="6"/>
  <c r="G21" i="6" s="1"/>
  <c r="N21" i="6" s="1"/>
  <c r="P21" i="6" s="1"/>
  <c r="R20" i="6"/>
  <c r="Q20" i="6"/>
  <c r="F20" i="6"/>
  <c r="G20" i="6" s="1"/>
  <c r="R19" i="6"/>
  <c r="Q19" i="6"/>
  <c r="M19" i="6"/>
  <c r="J19" i="6"/>
  <c r="K19" i="6" s="1"/>
  <c r="F19" i="6"/>
  <c r="G19" i="6" s="1"/>
  <c r="R18" i="6"/>
  <c r="Q18" i="6"/>
  <c r="M18" i="6"/>
  <c r="J18" i="6"/>
  <c r="K18" i="6" s="1"/>
  <c r="F18" i="6"/>
  <c r="G18" i="6" s="1"/>
  <c r="R17" i="6"/>
  <c r="Q17" i="6"/>
  <c r="F17" i="6"/>
  <c r="G17" i="6" s="1"/>
  <c r="R16" i="6"/>
  <c r="Q16" i="6"/>
  <c r="M16" i="6"/>
  <c r="J16" i="6"/>
  <c r="K16" i="6" s="1"/>
  <c r="F16" i="6"/>
  <c r="G16" i="6" s="1"/>
  <c r="N16" i="6" s="1"/>
  <c r="P16" i="6" s="1"/>
  <c r="R15" i="6"/>
  <c r="Q15" i="6"/>
  <c r="M15" i="6"/>
  <c r="K15" i="6"/>
  <c r="J15" i="6"/>
  <c r="F15" i="6"/>
  <c r="G15" i="6" s="1"/>
  <c r="R14" i="6"/>
  <c r="Q14" i="6"/>
  <c r="F14" i="6"/>
  <c r="G14" i="6" s="1"/>
  <c r="R13" i="6"/>
  <c r="Q13" i="6"/>
  <c r="F13" i="6"/>
  <c r="G13" i="6" s="1"/>
  <c r="R12" i="6"/>
  <c r="Q12" i="6"/>
  <c r="N12" i="6" s="1"/>
  <c r="F12" i="6"/>
  <c r="D12" i="6" s="1"/>
  <c r="B9" i="3"/>
  <c r="B15" i="3" s="1"/>
  <c r="D7" i="3"/>
  <c r="N20" i="6" l="1"/>
  <c r="P20" i="6" s="1"/>
  <c r="O18" i="6"/>
  <c r="O15" i="6"/>
  <c r="L13" i="8"/>
  <c r="M13" i="8" s="1"/>
  <c r="N13" i="8" s="1"/>
  <c r="O13" i="8" s="1"/>
  <c r="P13" i="8" s="1"/>
  <c r="G13" i="8"/>
  <c r="H13" i="8" s="1"/>
  <c r="I13" i="8" s="1"/>
  <c r="J13" i="8" s="1"/>
  <c r="X13" i="8"/>
  <c r="Y13" i="8" s="1"/>
  <c r="Z13" i="8" s="1"/>
  <c r="AA13" i="8" s="1"/>
  <c r="AB13" i="8" s="1"/>
  <c r="AD13" i="8"/>
  <c r="AE13" i="8" s="1"/>
  <c r="AF13" i="8" s="1"/>
  <c r="AG13" i="8" s="1"/>
  <c r="AH13" i="8" s="1"/>
  <c r="AJ13" i="8"/>
  <c r="AK13" i="8" s="1"/>
  <c r="AL13" i="8" s="1"/>
  <c r="AM13" i="8" s="1"/>
  <c r="AN13" i="8" s="1"/>
  <c r="AD14" i="8"/>
  <c r="AE14" i="8" s="1"/>
  <c r="AF14" i="8" s="1"/>
  <c r="AG14" i="8" s="1"/>
  <c r="AH14" i="8" s="1"/>
  <c r="G14" i="8"/>
  <c r="H14" i="8" s="1"/>
  <c r="I14" i="8" s="1"/>
  <c r="J14" i="8" s="1"/>
  <c r="X14" i="8"/>
  <c r="Y14" i="8" s="1"/>
  <c r="Z14" i="8" s="1"/>
  <c r="AA14" i="8" s="1"/>
  <c r="AB14" i="8" s="1"/>
  <c r="L14" i="8"/>
  <c r="M14" i="8" s="1"/>
  <c r="N14" i="8" s="1"/>
  <c r="O14" i="8" s="1"/>
  <c r="P14" i="8" s="1"/>
  <c r="R14" i="8"/>
  <c r="S14" i="8" s="1"/>
  <c r="T14" i="8" s="1"/>
  <c r="U14" i="8" s="1"/>
  <c r="V14" i="8" s="1"/>
  <c r="AJ14" i="8"/>
  <c r="AK14" i="8" s="1"/>
  <c r="AL14" i="8" s="1"/>
  <c r="AM14" i="8" s="1"/>
  <c r="AN14" i="8" s="1"/>
  <c r="O20" i="6"/>
  <c r="N18" i="6"/>
  <c r="P18" i="6" s="1"/>
  <c r="V13" i="6"/>
  <c r="V12" i="6"/>
  <c r="N15" i="6"/>
  <c r="P15" i="6" s="1"/>
  <c r="O16" i="6"/>
  <c r="N22" i="6"/>
  <c r="P22" i="6" s="1"/>
  <c r="N13" i="6"/>
  <c r="N17" i="6"/>
  <c r="P17" i="6" s="1"/>
  <c r="O17" i="6"/>
  <c r="O23" i="6"/>
  <c r="O14" i="6"/>
  <c r="N14" i="6"/>
  <c r="P14" i="6" s="1"/>
  <c r="N24" i="6"/>
  <c r="P24" i="6" s="1"/>
  <c r="O24" i="6"/>
  <c r="O19" i="6"/>
  <c r="N19" i="6"/>
  <c r="P19" i="6" s="1"/>
  <c r="O21" i="6"/>
  <c r="T12" i="6"/>
  <c r="W12" i="6" s="1"/>
  <c r="P12" i="6"/>
  <c r="B13" i="3"/>
  <c r="Y12" i="6" l="1"/>
  <c r="Z12" i="6" s="1"/>
  <c r="AA12" i="6" s="1"/>
  <c r="AB12" i="6" s="1"/>
  <c r="AC12" i="6" s="1"/>
  <c r="AD12" i="6" s="1"/>
  <c r="AE12" i="6" s="1"/>
  <c r="AF12" i="6" s="1"/>
  <c r="AG12" i="6" s="1"/>
  <c r="AH12" i="6" s="1"/>
  <c r="AI12" i="6" s="1"/>
  <c r="AJ12" i="6" s="1"/>
  <c r="AK12" i="6" s="1"/>
  <c r="AL12" i="6" s="1"/>
  <c r="AM12" i="6" s="1"/>
  <c r="AN12" i="6" s="1"/>
  <c r="AO12" i="6" s="1"/>
  <c r="AP12" i="6" s="1"/>
  <c r="AQ12" i="6" s="1"/>
  <c r="AR12" i="6" s="1"/>
  <c r="U12" i="6" s="1"/>
  <c r="X12" i="6" s="1"/>
  <c r="O12" i="6" s="1"/>
  <c r="P13" i="6"/>
  <c r="T13" i="6"/>
  <c r="W13" i="6" s="1"/>
  <c r="C11" i="8" l="1"/>
  <c r="D11" i="8" s="1"/>
  <c r="Y13" i="6"/>
  <c r="Z13" i="6" s="1"/>
  <c r="AA13" i="6" s="1"/>
  <c r="AB13" i="6" s="1"/>
  <c r="AC13" i="6" s="1"/>
  <c r="AD13" i="6" s="1"/>
  <c r="AE13" i="6" s="1"/>
  <c r="AF13" i="6" s="1"/>
  <c r="AG13" i="6" s="1"/>
  <c r="AH13" i="6" s="1"/>
  <c r="AI13" i="6" s="1"/>
  <c r="AJ13" i="6" s="1"/>
  <c r="AK13" i="6" s="1"/>
  <c r="AL13" i="6" s="1"/>
  <c r="AM13" i="6" s="1"/>
  <c r="AN13" i="6" s="1"/>
  <c r="AO13" i="6" s="1"/>
  <c r="AP13" i="6" s="1"/>
  <c r="AQ13" i="6" s="1"/>
  <c r="AR13" i="6" s="1"/>
  <c r="U13" i="6" s="1"/>
  <c r="X13" i="6" s="1"/>
  <c r="O13" i="6" s="1"/>
  <c r="B11" i="8" l="1"/>
  <c r="F11" i="8" s="1"/>
  <c r="R11" i="8" l="1"/>
  <c r="S11" i="8" s="1"/>
  <c r="T11" i="8" s="1"/>
  <c r="U11" i="8" s="1"/>
  <c r="V11" i="8" s="1"/>
  <c r="L11" i="8"/>
  <c r="M11" i="8" s="1"/>
  <c r="N11" i="8" s="1"/>
  <c r="O11" i="8" s="1"/>
  <c r="P11" i="8" s="1"/>
  <c r="G11" i="8"/>
  <c r="H11" i="8" s="1"/>
  <c r="I11" i="8" s="1"/>
  <c r="J11" i="8" s="1"/>
  <c r="B7" i="8"/>
  <c r="AD15" i="8"/>
  <c r="AE15" i="8" s="1"/>
  <c r="AF15" i="8" s="1"/>
  <c r="AG15" i="8" s="1"/>
  <c r="AH15" i="8" s="1"/>
  <c r="L15" i="8"/>
  <c r="M15" i="8" s="1"/>
  <c r="N15" i="8" s="1"/>
  <c r="O15" i="8" s="1"/>
  <c r="P15" i="8" s="1"/>
  <c r="X15" i="8"/>
  <c r="Y15" i="8" s="1"/>
  <c r="Z15" i="8" s="1"/>
  <c r="AA15" i="8" s="1"/>
  <c r="AB15" i="8" s="1"/>
  <c r="R15" i="8"/>
  <c r="S15" i="8" s="1"/>
  <c r="T15" i="8" s="1"/>
  <c r="U15" i="8" s="1"/>
  <c r="V15" i="8" s="1"/>
  <c r="AJ15" i="8"/>
  <c r="AK15" i="8" s="1"/>
  <c r="AL15" i="8" s="1"/>
  <c r="AM15" i="8" s="1"/>
  <c r="AN15" i="8" s="1"/>
  <c r="BE75" i="9" l="1"/>
  <c r="BE77" i="9" s="1"/>
  <c r="BE101" i="9" l="1"/>
  <c r="BC102" i="9" s="1"/>
  <c r="BC78" i="9"/>
</calcChain>
</file>

<file path=xl/comments1.xml><?xml version="1.0" encoding="utf-8"?>
<comments xmlns="http://schemas.openxmlformats.org/spreadsheetml/2006/main">
  <authors>
    <author>HuTo</author>
  </authors>
  <commentList>
    <comment ref="B10" authorId="0" shapeId="0">
      <text>
        <r>
          <rPr>
            <b/>
            <sz val="9"/>
            <color indexed="81"/>
            <rFont val="Segoe UI"/>
            <family val="2"/>
          </rPr>
          <t>HuTo:</t>
        </r>
        <r>
          <rPr>
            <sz val="9"/>
            <color indexed="81"/>
            <rFont val="Segoe UI"/>
            <family val="2"/>
          </rPr>
          <t xml:space="preserve">
Über den Wohnungsschlüssel werden die Energiebezugsflächen angegeben. Diese kann hier mit der Nutzfläche des Gebäudes gleichgesetzt werden.
Erfahrungsgemäß liegt die Nutzfläche ca bei 70-73% der Bruttogeschossfläche.
Mit dem Faktor 1/0,7 kann also die Gebäudeabmessung des Planers quergeprüft werden.</t>
        </r>
      </text>
    </comment>
    <comment ref="C13" authorId="0" shapeId="0">
      <text>
        <r>
          <rPr>
            <b/>
            <sz val="9"/>
            <color indexed="81"/>
            <rFont val="Segoe UI"/>
            <family val="2"/>
          </rPr>
          <t>HuTo:</t>
        </r>
        <r>
          <rPr>
            <sz val="9"/>
            <color indexed="81"/>
            <rFont val="Segoe UI"/>
            <family val="2"/>
          </rPr>
          <t xml:space="preserve">
Der Wert der hier angenommen wurde liegt pro Lüftungsstrang zwischen 150 und 450 m². Dieser sollte nochmals überprüft werden</t>
        </r>
      </text>
    </comment>
    <comment ref="B19" authorId="0" shapeId="0">
      <text>
        <r>
          <rPr>
            <b/>
            <sz val="9"/>
            <color indexed="81"/>
            <rFont val="Segoe UI"/>
            <family val="2"/>
          </rPr>
          <t>HuTo:</t>
        </r>
        <r>
          <rPr>
            <sz val="9"/>
            <color indexed="81"/>
            <rFont val="Segoe UI"/>
            <family val="2"/>
          </rPr>
          <t xml:space="preserve">
Je nach Auswahl der Bauweise des Daches müssen bei der entgültigen Ausgabe der Möglichkeiten manche Option für das Lüftungskonzept wegfallen</t>
        </r>
      </text>
    </comment>
    <comment ref="B27" authorId="0" shapeId="0">
      <text>
        <r>
          <rPr>
            <b/>
            <sz val="9"/>
            <color indexed="81"/>
            <rFont val="Segoe UI"/>
            <family val="2"/>
          </rPr>
          <t>HuTo:</t>
        </r>
        <r>
          <rPr>
            <sz val="9"/>
            <color indexed="81"/>
            <rFont val="Segoe UI"/>
            <family val="2"/>
          </rPr>
          <t xml:space="preserve">
Insofern das erste Kellergeschoss nicht auch noch Wohnraum ist, ist dieser Punkt lüftungstechnisch nicht erforderlich</t>
        </r>
      </text>
    </comment>
    <comment ref="B31" authorId="0" shapeId="0">
      <text>
        <r>
          <rPr>
            <b/>
            <sz val="9"/>
            <color indexed="81"/>
            <rFont val="Segoe UI"/>
            <family val="2"/>
          </rPr>
          <t>HuTo:</t>
        </r>
        <r>
          <rPr>
            <sz val="9"/>
            <color indexed="81"/>
            <rFont val="Segoe UI"/>
            <family val="2"/>
          </rPr>
          <t xml:space="preserve">
Dieser Eingabewert ist relevant zur Berechnung der Wärmverluste im Rohr</t>
        </r>
      </text>
    </comment>
    <comment ref="A48" authorId="0" shapeId="0">
      <text>
        <r>
          <rPr>
            <b/>
            <sz val="9"/>
            <color indexed="81"/>
            <rFont val="Segoe UI"/>
            <family val="2"/>
          </rPr>
          <t>HuTo:</t>
        </r>
        <r>
          <rPr>
            <sz val="9"/>
            <color indexed="81"/>
            <rFont val="Segoe UI"/>
            <family val="2"/>
          </rPr>
          <t xml:space="preserve">
Hier wurden die Varianten mit mehreren Regeln versehen. Die Varianten sollten wenn ausführbar grün hinterlegt sein</t>
        </r>
      </text>
    </comment>
    <comment ref="A50" authorId="0" shapeId="0">
      <text>
        <r>
          <rPr>
            <b/>
            <sz val="9"/>
            <color indexed="81"/>
            <rFont val="Segoe UI"/>
            <family val="2"/>
          </rPr>
          <t>HuTo:</t>
        </r>
        <r>
          <rPr>
            <sz val="9"/>
            <color indexed="81"/>
            <rFont val="Segoe UI"/>
            <family val="2"/>
          </rPr>
          <t xml:space="preserve">
Leitungsführung durch die Attika wie verlängerter Arm ohne große Rohrleitungsverluste im freien</t>
        </r>
      </text>
    </comment>
    <comment ref="B60" authorId="0" shapeId="0">
      <text>
        <r>
          <rPr>
            <b/>
            <sz val="9"/>
            <color indexed="81"/>
            <rFont val="Segoe UI"/>
            <family val="2"/>
          </rPr>
          <t>HuTo:</t>
        </r>
        <r>
          <rPr>
            <sz val="9"/>
            <color indexed="81"/>
            <rFont val="Segoe UI"/>
            <family val="2"/>
          </rPr>
          <t xml:space="preserve">
die teilweise erweiterte Kaskade wird von Christoph Speer bearbeitet mit "angenommenen Mittelwerten"?!</t>
        </r>
      </text>
    </comment>
    <comment ref="A80" authorId="0" shapeId="0">
      <text>
        <r>
          <rPr>
            <b/>
            <sz val="9"/>
            <color indexed="81"/>
            <rFont val="Segoe UI"/>
            <family val="2"/>
          </rPr>
          <t>HuTo:</t>
        </r>
        <r>
          <rPr>
            <sz val="9"/>
            <color indexed="81"/>
            <rFont val="Segoe UI"/>
            <family val="2"/>
          </rPr>
          <t xml:space="preserve">
</t>
        </r>
      </text>
    </comment>
    <comment ref="B92" authorId="0" shapeId="0">
      <text>
        <r>
          <rPr>
            <b/>
            <sz val="9"/>
            <color indexed="81"/>
            <rFont val="Segoe UI"/>
            <family val="2"/>
          </rPr>
          <t>HuTo:</t>
        </r>
        <r>
          <rPr>
            <sz val="9"/>
            <color indexed="81"/>
            <rFont val="Segoe UI"/>
            <family val="2"/>
          </rPr>
          <t xml:space="preserve">
Das Tool sollte die notwendige Fläche des Schachtes zur Berücksichtigung für den Planer auswerfen</t>
        </r>
      </text>
    </comment>
  </commentList>
</comments>
</file>

<file path=xl/comments2.xml><?xml version="1.0" encoding="utf-8"?>
<comments xmlns="http://schemas.openxmlformats.org/spreadsheetml/2006/main">
  <authors>
    <author>HuTo</author>
  </authors>
  <commentList>
    <comment ref="AF17" authorId="0" shapeId="0">
      <text>
        <r>
          <rPr>
            <b/>
            <sz val="9"/>
            <color indexed="81"/>
            <rFont val="Segoe UI"/>
            <family val="2"/>
          </rPr>
          <t>HuTo:</t>
        </r>
        <r>
          <rPr>
            <sz val="9"/>
            <color indexed="81"/>
            <rFont val="Segoe UI"/>
            <family val="2"/>
          </rPr>
          <t xml:space="preserve">
Laut Bild Präsentation Brandschutz Folie 73 sind 4 FLI-VE notwendig</t>
        </r>
      </text>
    </comment>
    <comment ref="AF141" authorId="0" shapeId="0">
      <text>
        <r>
          <rPr>
            <b/>
            <sz val="9"/>
            <color indexed="81"/>
            <rFont val="Segoe UI"/>
            <family val="2"/>
          </rPr>
          <t>HuTo:</t>
        </r>
        <r>
          <rPr>
            <sz val="9"/>
            <color indexed="81"/>
            <rFont val="Segoe UI"/>
            <family val="2"/>
          </rPr>
          <t xml:space="preserve">
Laut Bild Präsentation Brandschutz Folie 73 sind 4 FLI-VE notwendig</t>
        </r>
      </text>
    </comment>
    <comment ref="AF155" authorId="0" shapeId="0">
      <text>
        <r>
          <rPr>
            <b/>
            <sz val="9"/>
            <color indexed="81"/>
            <rFont val="Segoe UI"/>
            <family val="2"/>
          </rPr>
          <t>HuTo:</t>
        </r>
        <r>
          <rPr>
            <sz val="9"/>
            <color indexed="81"/>
            <rFont val="Segoe UI"/>
            <family val="2"/>
          </rPr>
          <t xml:space="preserve">
Laut Bild Präsentation Brandschutz Folie 73 sind 4 FLI-VE notwendig</t>
        </r>
      </text>
    </comment>
  </commentList>
</comments>
</file>

<file path=xl/sharedStrings.xml><?xml version="1.0" encoding="utf-8"?>
<sst xmlns="http://schemas.openxmlformats.org/spreadsheetml/2006/main" count="1993" uniqueCount="370">
  <si>
    <t>Technikzentrale</t>
  </si>
  <si>
    <t>Default-Volumenbestimmung aus gefördertem Luftvolumenstrom</t>
  </si>
  <si>
    <t>m³/h</t>
  </si>
  <si>
    <t>Geförderter Zuluftvolumenstrom gesamt</t>
  </si>
  <si>
    <t>Anzahl der Zentralgeräte im/am Gebäude</t>
  </si>
  <si>
    <t>Stk.</t>
  </si>
  <si>
    <t>Geometriebestimmung der Technikzentrale aus BIM-Gerätedaten inklusive Wartungsraum</t>
  </si>
  <si>
    <t>Geförderter Zuluftstrom der Einzelzentrale 1</t>
  </si>
  <si>
    <t>Geförderter Zuluftstrom der Einzelzentrale 2</t>
  </si>
  <si>
    <t>Geförderter Zuluftstrom der Einzelzentrale 3</t>
  </si>
  <si>
    <t>Geförderter Zuluftstrom der Einzelzentrale 4</t>
  </si>
  <si>
    <t>Geförderter Zuluftstrom der Einzelzentrale 5</t>
  </si>
  <si>
    <t xml:space="preserve">Gerätegehäuse </t>
  </si>
  <si>
    <t>Länge</t>
  </si>
  <si>
    <t>Breite</t>
  </si>
  <si>
    <t>Höhe</t>
  </si>
  <si>
    <t>Wartungsraum</t>
  </si>
  <si>
    <t>Länge Breite</t>
  </si>
  <si>
    <t>Kanäle</t>
  </si>
  <si>
    <t xml:space="preserve">Länge </t>
  </si>
  <si>
    <t>m</t>
  </si>
  <si>
    <t>Gesamtkubatur Technikzentrale</t>
  </si>
  <si>
    <t>VDI 2050</t>
  </si>
  <si>
    <t>m²</t>
  </si>
  <si>
    <t>Stk</t>
  </si>
  <si>
    <t>Anzahl der Wohneinheiten</t>
  </si>
  <si>
    <t>Geschosszahl</t>
  </si>
  <si>
    <t>Dachaufstellung im Freien</t>
  </si>
  <si>
    <t>Brandschutzkonzept</t>
  </si>
  <si>
    <t>Brandschutzklappe</t>
  </si>
  <si>
    <t>Wohnungsschlüssel</t>
  </si>
  <si>
    <t>Zimmer</t>
  </si>
  <si>
    <t>Gebäudeparameter</t>
  </si>
  <si>
    <t>1 Zi, Küche, Bad/WC</t>
  </si>
  <si>
    <t>2 Zi, Küche, Bad/WC</t>
  </si>
  <si>
    <t>3 Zi, Küche, Bad/WC</t>
  </si>
  <si>
    <t>4 Zi, Küche, Bad/WC</t>
  </si>
  <si>
    <t>5 Zi, Küche, Bad/WC</t>
  </si>
  <si>
    <t>6 Zi, Küche, Bad/WC</t>
  </si>
  <si>
    <t>7 Zi, Küche, Bad/WC</t>
  </si>
  <si>
    <t>8 Zi, Küche, Bad/WC</t>
  </si>
  <si>
    <t>9 Zi, Küche, Bad/WC</t>
  </si>
  <si>
    <t>10 Zi, Küche, Bad/WC</t>
  </si>
  <si>
    <t>Personenzahl</t>
  </si>
  <si>
    <t>EBZ der WE</t>
  </si>
  <si>
    <t>Personenzahl ges.</t>
  </si>
  <si>
    <t>EBZ ges.</t>
  </si>
  <si>
    <t>Summe</t>
  </si>
  <si>
    <t>Anzahl WE</t>
  </si>
  <si>
    <t>EBZ ges</t>
  </si>
  <si>
    <t>Nennvolumenstrom ges.</t>
  </si>
  <si>
    <t>Nennvolumenstrom WE</t>
  </si>
  <si>
    <t>Lichte Raumhöhe</t>
  </si>
  <si>
    <t>Volumenstrom pro WE</t>
  </si>
  <si>
    <t>Abminderungsfaktor</t>
  </si>
  <si>
    <t>Gesamtvolumenstrom</t>
  </si>
  <si>
    <t>Max. Geschw</t>
  </si>
  <si>
    <t>m/s</t>
  </si>
  <si>
    <t>Vdot=w*A</t>
  </si>
  <si>
    <t>A=D^2*PI/4</t>
  </si>
  <si>
    <t>D</t>
  </si>
  <si>
    <t>D gewählt</t>
  </si>
  <si>
    <t>w real</t>
  </si>
  <si>
    <t>Auslegung der Steigstrangdimensionierung nach H 6038
Auslegung der Steigstrangdimensionen nach H 6038 unter Berücksichtigung der Gleichzeitigkeit</t>
  </si>
  <si>
    <t>Rohrtyp</t>
  </si>
  <si>
    <r>
      <t>Rauhigkeit</t>
    </r>
    <r>
      <rPr>
        <sz val="10"/>
        <rFont val="Symbol"/>
        <family val="1"/>
        <charset val="2"/>
      </rPr>
      <t xml:space="preserve"> e </t>
    </r>
    <r>
      <rPr>
        <sz val="10"/>
        <rFont val="Arial"/>
        <family val="2"/>
      </rPr>
      <t>[mm]</t>
    </r>
  </si>
  <si>
    <t>PVC-Rohr</t>
  </si>
  <si>
    <t>Rundkanäle</t>
  </si>
  <si>
    <t>Blechkanäle, gefalzt</t>
  </si>
  <si>
    <t>Betonkanäle, glatt</t>
  </si>
  <si>
    <t>Betonkanäle, rauh</t>
  </si>
  <si>
    <t>1,0...3,0</t>
  </si>
  <si>
    <t>gemauerte Kanäle, rauh</t>
  </si>
  <si>
    <t>3,0...5,0</t>
  </si>
  <si>
    <t>flexible  Rohre je nach Bauart</t>
  </si>
  <si>
    <t>0,2...3,0</t>
  </si>
  <si>
    <t>Druckverlustberechnung</t>
  </si>
  <si>
    <t>glatt</t>
  </si>
  <si>
    <t>rauh</t>
  </si>
  <si>
    <t>1. Näherung</t>
  </si>
  <si>
    <t>2. Näherung</t>
  </si>
  <si>
    <t>3. Näherung</t>
  </si>
  <si>
    <t>4. Näherung</t>
  </si>
  <si>
    <t>5. Näherung</t>
  </si>
  <si>
    <t>6. Näherung</t>
  </si>
  <si>
    <t>7. Näherung</t>
  </si>
  <si>
    <t>8. Näherung</t>
  </si>
  <si>
    <t>9. Näherung</t>
  </si>
  <si>
    <t>10. Näherung</t>
  </si>
  <si>
    <t>11. Näherung</t>
  </si>
  <si>
    <t>12. Näherung</t>
  </si>
  <si>
    <t>13. Näherung</t>
  </si>
  <si>
    <t>14. Näherung</t>
  </si>
  <si>
    <t>15. Näherung</t>
  </si>
  <si>
    <t>16. Näherung</t>
  </si>
  <si>
    <t>17. Näherung</t>
  </si>
  <si>
    <t>18. Näherung</t>
  </si>
  <si>
    <t>19. Näherung</t>
  </si>
  <si>
    <t>20. Näherung</t>
  </si>
  <si>
    <t>D  u  r  c  h  g  a  n  g</t>
  </si>
  <si>
    <t>A  b  z  w  e  i  g</t>
  </si>
  <si>
    <t>kin. Visk.</t>
  </si>
  <si>
    <t>Dichte</t>
  </si>
  <si>
    <t>Rauhigkeit</t>
  </si>
  <si>
    <t>Reibungsza</t>
  </si>
  <si>
    <t>Reibungszahl</t>
  </si>
  <si>
    <t>Bezeichnung</t>
  </si>
  <si>
    <t>Vgesamt</t>
  </si>
  <si>
    <r>
      <t>D</t>
    </r>
    <r>
      <rPr>
        <vertAlign val="subscript"/>
        <sz val="10"/>
        <rFont val="Arial"/>
        <family val="2"/>
      </rPr>
      <t>1</t>
    </r>
  </si>
  <si>
    <t>A1</t>
  </si>
  <si>
    <t>w1</t>
  </si>
  <si>
    <t>V2</t>
  </si>
  <si>
    <t>D2</t>
  </si>
  <si>
    <t>A2</t>
  </si>
  <si>
    <t>w2</t>
  </si>
  <si>
    <t>T</t>
  </si>
  <si>
    <r>
      <t>z</t>
    </r>
    <r>
      <rPr>
        <vertAlign val="subscript"/>
        <sz val="10"/>
        <rFont val="Arial"/>
        <family val="2"/>
      </rPr>
      <t>1</t>
    </r>
  </si>
  <si>
    <t>Re</t>
  </si>
  <si>
    <r>
      <t>D</t>
    </r>
    <r>
      <rPr>
        <sz val="10"/>
        <rFont val="Arial"/>
        <family val="2"/>
      </rPr>
      <t xml:space="preserve">P </t>
    </r>
  </si>
  <si>
    <r>
      <t>Re</t>
    </r>
    <r>
      <rPr>
        <vertAlign val="subscript"/>
        <sz val="10"/>
        <rFont val="Arial"/>
        <family val="2"/>
      </rPr>
      <t>krit.</t>
    </r>
    <r>
      <rPr>
        <sz val="11"/>
        <color theme="1"/>
        <rFont val="Calibri"/>
        <family val="2"/>
        <scheme val="minor"/>
      </rPr>
      <t xml:space="preserve"> =2300</t>
    </r>
  </si>
  <si>
    <r>
      <t xml:space="preserve"> </t>
    </r>
    <r>
      <rPr>
        <sz val="10"/>
        <rFont val="Symbol"/>
        <family val="1"/>
        <charset val="2"/>
      </rPr>
      <t>n</t>
    </r>
    <r>
      <rPr>
        <sz val="11"/>
        <color theme="1"/>
        <rFont val="Calibri"/>
        <family val="2"/>
        <scheme val="minor"/>
      </rPr>
      <t xml:space="preserve">  </t>
    </r>
  </si>
  <si>
    <t>r</t>
  </si>
  <si>
    <t>e</t>
  </si>
  <si>
    <t>l</t>
  </si>
  <si>
    <r>
      <t>D</t>
    </r>
    <r>
      <rPr>
        <sz val="10"/>
        <rFont val="Arial"/>
        <family val="2"/>
      </rPr>
      <t>P (laminar)</t>
    </r>
  </si>
  <si>
    <r>
      <t>D</t>
    </r>
    <r>
      <rPr>
        <sz val="10"/>
        <rFont val="Arial"/>
        <family val="2"/>
      </rPr>
      <t>P (turbulent)</t>
    </r>
  </si>
  <si>
    <t>Übergangsg.</t>
  </si>
  <si>
    <t>[m]</t>
  </si>
  <si>
    <t>[m³/h]</t>
  </si>
  <si>
    <t>[mm]</t>
  </si>
  <si>
    <r>
      <t>m</t>
    </r>
    <r>
      <rPr>
        <vertAlign val="superscript"/>
        <sz val="10"/>
        <rFont val="Arial"/>
        <family val="2"/>
      </rPr>
      <t>2</t>
    </r>
  </si>
  <si>
    <t>[m/s]</t>
  </si>
  <si>
    <t>°C</t>
  </si>
  <si>
    <t>[-]</t>
  </si>
  <si>
    <t>Pa</t>
  </si>
  <si>
    <r>
      <t>m</t>
    </r>
    <r>
      <rPr>
        <vertAlign val="superscript"/>
        <sz val="10"/>
        <rFont val="Arial"/>
        <family val="2"/>
      </rPr>
      <t>2</t>
    </r>
    <r>
      <rPr>
        <sz val="11"/>
        <color theme="1"/>
        <rFont val="Calibri"/>
        <family val="2"/>
        <scheme val="minor"/>
      </rPr>
      <t>/s</t>
    </r>
  </si>
  <si>
    <r>
      <t>kg/m</t>
    </r>
    <r>
      <rPr>
        <vertAlign val="superscript"/>
        <sz val="10"/>
        <rFont val="Arial"/>
        <family val="2"/>
      </rPr>
      <t>3</t>
    </r>
  </si>
  <si>
    <t>mm</t>
  </si>
  <si>
    <t>´-</t>
  </si>
  <si>
    <t>Rohr</t>
  </si>
  <si>
    <t>Bogen 90°</t>
  </si>
  <si>
    <t>Verteiler</t>
  </si>
  <si>
    <t>Abzweig 90°</t>
  </si>
  <si>
    <t>Durchgang 90°</t>
  </si>
  <si>
    <t>Gabelung 90°</t>
  </si>
  <si>
    <t>Sammler</t>
  </si>
  <si>
    <t xml:space="preserve">Filter </t>
  </si>
  <si>
    <t>Ausströmung</t>
  </si>
  <si>
    <t>Einström. Rohr</t>
  </si>
  <si>
    <t>Einström. Wand</t>
  </si>
  <si>
    <t>Dachaufstellung im kalten Dachraum</t>
  </si>
  <si>
    <t>Technikzentrale in einer Etage</t>
  </si>
  <si>
    <t>Technikzentrale im Keller</t>
  </si>
  <si>
    <t>Dachaufstellung im warmen Dachraum</t>
  </si>
  <si>
    <t>Lage der Technikzentrale (Liste)</t>
  </si>
  <si>
    <t>Brandschutzklappe mit Schachtverfüllung</t>
  </si>
  <si>
    <t>Brandschutzriegel mit Schachtverfüllung</t>
  </si>
  <si>
    <t>Hosenstück - FLI-VE mit Schachtverfüllung</t>
  </si>
  <si>
    <t>Hosenstück - FLI-VE</t>
  </si>
  <si>
    <t>Fehler (0)</t>
  </si>
  <si>
    <t>Einzelzentrale 1</t>
  </si>
  <si>
    <t>Einzelzentrale 2</t>
  </si>
  <si>
    <t>Einzelzentrale 3</t>
  </si>
  <si>
    <t>Einzelzentrale 4</t>
  </si>
  <si>
    <t>Einzelzentrale 5</t>
  </si>
  <si>
    <t>Zuluftvolumenstrom gesamt</t>
  </si>
  <si>
    <t>STEIGSTRANGDIMENSIONIERUNG</t>
  </si>
  <si>
    <t>Anzahl der Stränge</t>
  </si>
  <si>
    <t>Zuluftvolumenstrom</t>
  </si>
  <si>
    <t>Auslegungsvolumenstrom</t>
  </si>
  <si>
    <t>vmax</t>
  </si>
  <si>
    <t>Querschnitt</t>
  </si>
  <si>
    <t>Durchmesser</t>
  </si>
  <si>
    <t>Geschoss 2</t>
  </si>
  <si>
    <t>Geschoss 1</t>
  </si>
  <si>
    <t>Geschoss 3</t>
  </si>
  <si>
    <t>Geschoss 4</t>
  </si>
  <si>
    <t>Geschoss 5</t>
  </si>
  <si>
    <t>Geschoss 6</t>
  </si>
  <si>
    <t>D Auslegung</t>
  </si>
  <si>
    <t>D möglich</t>
  </si>
  <si>
    <t>Geschw. - v</t>
  </si>
  <si>
    <t>Druckverlust Verteilleitung</t>
  </si>
  <si>
    <t>Flachdach</t>
  </si>
  <si>
    <t>Allgemein Information zum Gebäude</t>
  </si>
  <si>
    <t>Ist das Projekt eine Sanierung oder ein Neubau</t>
  </si>
  <si>
    <t>Neubau</t>
  </si>
  <si>
    <t>Sanierung</t>
  </si>
  <si>
    <t>Kaskade</t>
  </si>
  <si>
    <t>erweiterte Kaskade</t>
  </si>
  <si>
    <t>Belüftungssystem der Wohnungsräume</t>
  </si>
  <si>
    <t>Beispiel wo erweiterte Kaskade funktioniert!</t>
  </si>
  <si>
    <t>Beispiel wo erweiterte Kaskade nicht funktioniert!</t>
  </si>
  <si>
    <t>Hinweis: die erweiterte Kaskade ist aus energetischer Sicht zu empfehlen. Bei der Einteilung der Wohnungsgrundrisse muss allerdings darauf geachtet werden, dass die Zuluft im Schlafzimmer angeordnet wird, von dort mittels Überstömöffnungen in den Wohnbereich strömt und in Nassräumen und Küche abgesaugt wird.</t>
  </si>
  <si>
    <t>Bauweise des Daches</t>
  </si>
  <si>
    <t>Bauweise des Kellers</t>
  </si>
  <si>
    <t>Satteldach: Dachraum warm</t>
  </si>
  <si>
    <t>Satteldach: Dachraum kalt</t>
  </si>
  <si>
    <t>Leitungsführung über die Fassade</t>
  </si>
  <si>
    <t>uneingeschränkt möglich</t>
  </si>
  <si>
    <t>nur eingeschränkt möglich</t>
  </si>
  <si>
    <t>nicht möglich</t>
  </si>
  <si>
    <t>Leitungsführung über Steigstränge</t>
  </si>
  <si>
    <t>Bewertung der verschiedenen Lüftungssysteme</t>
  </si>
  <si>
    <t>Tiefgarage</t>
  </si>
  <si>
    <t>Lagerkeller</t>
  </si>
  <si>
    <t>Wohnungen</t>
  </si>
  <si>
    <t>Dachform</t>
  </si>
  <si>
    <t>Noch alle Möglichkeiten offen</t>
  </si>
  <si>
    <t>kein Keller vorhanden</t>
  </si>
  <si>
    <t>noch nicht festgelegt</t>
  </si>
  <si>
    <t>irgendwo muss angabe erfolgen dass gerät im warm oder kaltraus sitzt</t>
  </si>
  <si>
    <t>gedämmterter Ziegel; Bauform, schräge Wände, Denkmalschutz</t>
  </si>
  <si>
    <t>Aufstellort: Default Wert ist offen, sonst nach Eingabe</t>
  </si>
  <si>
    <t>Anzahl der Lüftungsstränge zuf. Geometrie</t>
  </si>
  <si>
    <t>Rohr(lfm)</t>
  </si>
  <si>
    <t>KRS (Stk.)</t>
  </si>
  <si>
    <t>Rohr (lfm)</t>
  </si>
  <si>
    <t>FLI-VE (Stk.)</t>
  </si>
  <si>
    <t>BSK (Stk.)</t>
  </si>
  <si>
    <t>Überströmer</t>
  </si>
  <si>
    <t>Hintergrundinformationen Huber</t>
  </si>
  <si>
    <t>Hintergrundinformationen nach Rücksprache Uni</t>
  </si>
  <si>
    <t>Satteldach</t>
  </si>
  <si>
    <t>Keller ist Wohnbereich</t>
  </si>
  <si>
    <t>Keller ist Lagerkeller</t>
  </si>
  <si>
    <t>Keller ist Tiefgarage</t>
  </si>
  <si>
    <t>Keller ist nicht vorhanden</t>
  </si>
  <si>
    <t xml:space="preserve">Erläuterung der Auswahlmöglichkeiten: </t>
  </si>
  <si>
    <t xml:space="preserve">Diese Leitungsführung ist nicht möglich, wenn a) die Bauform diese Leitungsführung nicht zulässt, b) keine Außendämmung zulässig ist, c) ein stark gedämmter Ziegel mit geringer Außendämme verwendet wird d)  die Überdämmung der Rohrleitung &lt;5cm wäre, </t>
  </si>
  <si>
    <t>Technikraum kalt oder warm?</t>
  </si>
  <si>
    <t>warm</t>
  </si>
  <si>
    <t>kalt</t>
  </si>
  <si>
    <t>Anzahl der unterirdischen Geschosse</t>
  </si>
  <si>
    <t>Anzahl der oberirdischen Geschosse</t>
  </si>
  <si>
    <t>Variante 2a: Leitungen in Fassade mittels verl. Arm</t>
  </si>
  <si>
    <t>Variante 2b: Leitungen Fassade bei Flachdach</t>
  </si>
  <si>
    <t>Variante 2c: Leitungen Fassade bei Satteldach</t>
  </si>
  <si>
    <t>Variante 1a: Dachaufstellung Außenbereich zentral</t>
  </si>
  <si>
    <t>Variante 1b : Dachaufstellung Außenbereich an Attika</t>
  </si>
  <si>
    <t>Brandschutzelemente unabhängig von Wohnungen</t>
  </si>
  <si>
    <t xml:space="preserve">Zusätzliche Aufwendungen </t>
  </si>
  <si>
    <t>Dämmung der Rohre von Gerät bis Fassade</t>
  </si>
  <si>
    <t>Brandriegel zwischen Lüftungsgerät und Attika falls nah</t>
  </si>
  <si>
    <t>Gesamtanzahl der Brandschutzelemente zur Wohnungseinführung</t>
  </si>
  <si>
    <t>Rohr warm (lfm)</t>
  </si>
  <si>
    <t>Rohr kalt (lfm)</t>
  </si>
  <si>
    <t>teilweise erweiterte Kaskade</t>
  </si>
  <si>
    <t>&gt; 40%</t>
  </si>
  <si>
    <t>&gt; 50%</t>
  </si>
  <si>
    <t>&gt; 60%</t>
  </si>
  <si>
    <t>&gt; 70%</t>
  </si>
  <si>
    <t>&gt; 80%</t>
  </si>
  <si>
    <t>&gt; 90%</t>
  </si>
  <si>
    <t>Prozent erweiterte Kaskade</t>
  </si>
  <si>
    <t>Leitungsführung Fassade</t>
  </si>
  <si>
    <t>Neubau oder Sanierung</t>
  </si>
  <si>
    <t>OK</t>
  </si>
  <si>
    <t>Die Abmessungen der Gebäude haben Auswirkung auf die Anzahl der Lüftungsgeräte. Je größer das Verhältnis von Länge zu Breite ist, desto größer ist die Wahrscheinlichkeit, dass mehrere Lüftungsgeräte mit mehreren Steigsträngen wirtschaftlich sind. Auch bei eher quadratische Gebäudegrundrissen können mehrere Lüftungsgeräte wirtschaftlich sein. Ein Beispiel hierführ ist ein quadratisches Gebäude mit Innenhof</t>
  </si>
  <si>
    <t>Achtung! Aufgrund der Grundfläche sollte die Anzahl der Lüftungsstränge geprüft werden</t>
  </si>
  <si>
    <t>Achtung! Aufgrund der Grundfläche sollte die Anzahl der Lüftungsstränge geprüft werden                     Achtung! Bei länglichen Gebäuden sollten mehrere Lüftungsgeräte eingeplant werden oder es können nur sehr große Wohnungen mit erweiterter Kaskadenlüftung gebaut werden</t>
  </si>
  <si>
    <t>Achtung, sehr langes Gebäude</t>
  </si>
  <si>
    <t>Obergeschosse</t>
  </si>
  <si>
    <t>Nebentabelle für Matrix</t>
  </si>
  <si>
    <t>Zu dem Bereich der Attika muss ein Brandriegel gebaut erstellt werden</t>
  </si>
  <si>
    <t>Lüftungsgerät muss verkleidet werden</t>
  </si>
  <si>
    <t>Lärm</t>
  </si>
  <si>
    <t>Eventuell Bearbeitung des Untergrundes notwendig</t>
  </si>
  <si>
    <t>Teurere temperaturbeständige Rauchschutzklappen notwendig</t>
  </si>
  <si>
    <t>Variante 2d: Leitungen Fassade; Gerät außen</t>
  </si>
  <si>
    <t>Lüftungsgerät im Dachboden von Satteldach=kalt oder warm möglich</t>
  </si>
  <si>
    <t>Lüftungsgerät auf Dach oder im Garten =kalt</t>
  </si>
  <si>
    <t>Lüftungsgerät in Zentrale im EG= in der Regel warm</t>
  </si>
  <si>
    <t>Lüftungsgerät in Zentrale im Keller= kalt oder warm möglich</t>
  </si>
  <si>
    <t>Lüftungszentrale im Parkgarage =Wegfall Parkplatz</t>
  </si>
  <si>
    <t>Lüftungszentrale im Wohnbereich Keller = Wegfall Wohnraum</t>
  </si>
  <si>
    <t>Lüftungszentrale im Lagerbereich =Wegfall Lagerraum</t>
  </si>
  <si>
    <t>in der letzten Besprechung ergänzt</t>
  </si>
  <si>
    <t>Diskussion</t>
  </si>
  <si>
    <t>Variante 4: Schacht mit Einblasdämmung; Zentrale Dach</t>
  </si>
  <si>
    <t>Variante 4: Schacht mit Einblasdämmung; Zentrale Keller</t>
  </si>
  <si>
    <t xml:space="preserve">teilweise erweiterte Kaskade </t>
  </si>
  <si>
    <t>Spalte1</t>
  </si>
  <si>
    <t>teilweise erweiterte Kaskade wird von Christoph der Mittelwert aus den beiden anderen hergenommen.</t>
  </si>
  <si>
    <t>Wirtschaftlichkeit</t>
  </si>
  <si>
    <t>Stromeffizienz</t>
  </si>
  <si>
    <t>Wärmerückgewinnungsgrad</t>
  </si>
  <si>
    <t>Gerät und Leitungslängen im freien</t>
  </si>
  <si>
    <t xml:space="preserve">Der </t>
  </si>
  <si>
    <t>laut Besprechung PHI Spinnennetz</t>
  </si>
  <si>
    <t>Keller allgemein</t>
  </si>
  <si>
    <t>1 Brandschutzklappe pro Strang</t>
  </si>
  <si>
    <t>Bei Aufstellung des Gerätes 1m entfernt von Brandabschnittsbildenden Wänden müssen keine weiteren Vorkehrungen am oder um das Lüftungsgerät getroffen werden</t>
  </si>
  <si>
    <t>Achtung! Bei länglichen Gebäuden sollten mehrere Lüftungsgeräte  aufgrund langer Leitungsführung eingeplant werden. Ansonsten können nur sehr große Wohnungen wirtschaftlich erschlossen werden</t>
  </si>
  <si>
    <t>Achtung</t>
  </si>
  <si>
    <t>Satteldach, jedoch als Wohnraum</t>
  </si>
  <si>
    <t>Die Bauweise des Daches ist bedeutend für die Entscheidung wo die Lüftungszentrale gebaut werden kann. Es gibt außerdem schon eine Vorabauswahl an möglichen innovativen Lüftungsvarianten.</t>
  </si>
  <si>
    <t>Bruttogeschossfläche des Gebäudes lt Gebäudeparameter</t>
  </si>
  <si>
    <t>Bruttogeschossfläche je Stockwerk lt Gebäudparameter</t>
  </si>
  <si>
    <t>Satteldach / Schrägdach innen</t>
  </si>
  <si>
    <t>Keller</t>
  </si>
  <si>
    <t>Erdgeschoss</t>
  </si>
  <si>
    <t>Garten / Freifläche</t>
  </si>
  <si>
    <t xml:space="preserve"> Bevorzugter Aufstellort des Gerätes</t>
  </si>
  <si>
    <t>Der hier ausgewählte Aufstellort wird im Ergebnis farbig dargestellt. Danach kann abgeschätzt werden ob der Aufstellort des Gerätes nochmals verändert werden sollte</t>
  </si>
  <si>
    <t>Variante 1a: Dachaufstellung Flachdach zentral</t>
  </si>
  <si>
    <t>Variante 1b : Dachaufstellung Flachdach nahe Attika</t>
  </si>
  <si>
    <t>Mögliche Lüftungssysteme/Brandschutzkonzepte aufgrund bisheriger Eingaben</t>
  </si>
  <si>
    <t>Fläche Steigstrang 1</t>
  </si>
  <si>
    <t>Fläche Steigstrang 2</t>
  </si>
  <si>
    <t>Fläche Steigstrang 3</t>
  </si>
  <si>
    <t>Fläche Steigstrang 5</t>
  </si>
  <si>
    <t>Fläche Steigstrang 4</t>
  </si>
  <si>
    <t>Platzbedarf für das Lüftungsgerät</t>
  </si>
  <si>
    <t>Lüftungsgeräte Strang 1</t>
  </si>
  <si>
    <t>Lüftungsgeräte Strang 2</t>
  </si>
  <si>
    <t>Lüftungsgeräte Strang 3</t>
  </si>
  <si>
    <t>Lüftungsgeräte Strang 4</t>
  </si>
  <si>
    <t>Lüftungsgeräte Strang 5</t>
  </si>
  <si>
    <t>Betrachtete Aspekte: Wirtschaftlichkeit, Stromeffizient, Wärmerückgewinnungsgrad,</t>
  </si>
  <si>
    <t>Bruttogeschossfläche über Wohnungsschlüssel</t>
  </si>
  <si>
    <r>
      <t>Summe</t>
    </r>
    <r>
      <rPr>
        <sz val="11"/>
        <rFont val="Calibri"/>
        <family val="2"/>
        <scheme val="minor"/>
      </rPr>
      <t xml:space="preserve"> Strang</t>
    </r>
  </si>
  <si>
    <t>Verknüpfung Gerät und Strang</t>
  </si>
  <si>
    <t xml:space="preserve">Summe Gesamt </t>
  </si>
  <si>
    <t>Eine Leitungsführung ist "uneingeschränkt möglich", wenn a)kein Denkmalschutz vorliegt; b)zwischen den Fenstern ein horizontaler Abstand von über 2 m vorliegt und vertikal von der Hauseinführung bis zum darüberliegenden Brandriegel größer als 1,2 m; c) Dämmstärke mindestens 20cm beträgt, besser ca. 30cm; d) keine geneigten Wände vorhanden sind; e) keine Skelettbauweise mit Fenstern von Decke bis Decke läuft</t>
  </si>
  <si>
    <t>Diese Leitungsführung ist "nur eingeschrenkt möglich", wenn a) kein Denkmalschutz vorliert, b)in mindestens einem Bereich ein ausreichender Horizontalabstand zwischen den Fenstern gegeben ist, c) eine ausreichende Dämmstärke in diesem Bereich eingeplant wird; d) geneigte Wände vorliegen; e) keine Skelettbauweise mit Fenstern von Decke bis Decke läuft</t>
  </si>
  <si>
    <t>Durchdringung des Kniestockes muss mit FLI-VE und KRS versehen werden</t>
  </si>
  <si>
    <t>Durchdringung am Schrägdach/Satteldach muss mit nicht brennbarem Material gedämmt sein</t>
  </si>
  <si>
    <t>Raum im Keller geht verloren der vermietet werden könnte</t>
  </si>
  <si>
    <t>Auf jeden Fall Brandschutzkonzept erforderlich</t>
  </si>
  <si>
    <t>Aufwendiges/teures Material zum verfüllen des Schachtes</t>
  </si>
  <si>
    <t>Variante 4: Einblasdämmung Schacht; Zentrale Dach innen</t>
  </si>
  <si>
    <t>Variante 4: Einblasdämmung Schacht; Zentrale Dach außen</t>
  </si>
  <si>
    <t>Anordnung der Kaltrauchsperren eventuell mit hohem Planungsaufwand</t>
  </si>
  <si>
    <t>Wenn das Lüftungsgerät direkt über dem Schacht platziert  wird sind keine Elemente bis DN 160 notwendig und niemand es gibt keine Rohrleitungsverluste</t>
  </si>
  <si>
    <t>zuf. Durchführungen zwischen Dachraum und Fassade muss beachtet werden, dass eine zusätzlich FLI-Ve notwendig ist. Für die Durchführung der Einhausung des Lüftungsgerätes ist eine Brandschutzklappe erforderlich</t>
  </si>
  <si>
    <t>Bemerkung: Alle gennaten €-Beträge für die unterschiedlichen Brandschutzelemente sind Richtwerte und keine exakten Preisangaben.</t>
  </si>
  <si>
    <t>Die tatsächlichen Preise hängen von Faktoren wie Hersteller, Einbauvarianten, Form, Durchmesser, Anschlüssen und vieles mehr ab und können mitunter auch deutlich vom genannten durchschnittlichen Richtwert abweichen.</t>
  </si>
  <si>
    <t>BSK</t>
  </si>
  <si>
    <t>FLI-VE</t>
  </si>
  <si>
    <t>KRS</t>
  </si>
  <si>
    <t>Für die jeweiligen Brandschutzelemente wird nun ein Durchschnittswert angenommen , jeweils für eine Nennweite DN160 (bis zu dieser Nennweite sind FLI-VE prinzipiell möglich)</t>
  </si>
  <si>
    <t>Dieser Durchschnittswert basiert auf einer Analyse der Preislisten 2018 von 3 unterschiedlichen österreichen Herstellern.</t>
  </si>
  <si>
    <t>FLI-VE(ho+ve)90 Standard-Ausführung DN 160</t>
  </si>
  <si>
    <t xml:space="preserve">BSK (Einschub-Brandschutzklappe für Wand und Decke) </t>
  </si>
  <si>
    <t>KRS (Standard-Ausführung)</t>
  </si>
  <si>
    <t>Bruttopreis in €</t>
  </si>
  <si>
    <t>DN [mm]</t>
  </si>
  <si>
    <t>Kosten Gesamt</t>
  </si>
  <si>
    <t>€</t>
  </si>
  <si>
    <t>In den betrachteten Objekten und deren Wartungsverträgen gibt es eine große Bandbreitebei den Wartungskosten für Brandschutzklappen. In erster Linie hängen die Kosten von der Anzahl der Brandschutzklappen ab, ob Revisionsöffnungen notwendig sind um sie überprüfenzu können und wie gut die Brandschutzklappen erreichbar sind.</t>
  </si>
  <si>
    <t>Oftmals wird auch ein Pauschalpreis für die gesamte Anlage vereinbart.</t>
  </si>
  <si>
    <t>Wir versuchen hier einen Preis  für die Wartung pro BSK anzugeben - allerdings ist der Preis auch stark von der Stückzahl der BSK abhängig. Bei geringer Stückzahl wird auch oft noch Anfahrt oder Aufwand extra berechnet.</t>
  </si>
  <si>
    <t>Wartungskosten pro Jahr</t>
  </si>
  <si>
    <t>Berechnung Brandschutzelement nur über Anzahl Wohnungen</t>
  </si>
  <si>
    <t>Anzahl Wohnungen</t>
  </si>
  <si>
    <t>Energiebezugsfläche Gesamt</t>
  </si>
  <si>
    <t xml:space="preserve">Energiebezugsfläche pro Geschoss </t>
  </si>
  <si>
    <t>Wohnungsaufteilung</t>
  </si>
  <si>
    <t>mittlere Wohnungsgröße</t>
  </si>
  <si>
    <t>Wohnungsschlüssel detailliert</t>
  </si>
  <si>
    <t>Angabe Wohnungsaufteilung</t>
  </si>
  <si>
    <t>Wohnungsanzahl gesamt</t>
  </si>
  <si>
    <t>Bitte in Tabelle am Ende eingeben</t>
  </si>
  <si>
    <t>Berechnung Brandschutzelement nur über mittlere Wohnungsgröße</t>
  </si>
  <si>
    <t>Variante 4: Schacht mit Einblasdämmung; Zentrale Dach außen</t>
  </si>
  <si>
    <t>Variante 4: Schacht mit Einblasdämmung; Zentrale Dach innen</t>
  </si>
  <si>
    <t>Anzahl Strang</t>
  </si>
  <si>
    <t>Investitionskosten [€]</t>
  </si>
  <si>
    <t>Wartungskosten pro Jahr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</si>
</sst>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E+00"/>
    <numFmt numFmtId="165" formatCode="0.0"/>
    <numFmt numFmtId="166" formatCode="0.000"/>
    <numFmt numFmtId="167" formatCode="0.0000"/>
  </numFmts>
  <fonts count="33">
    <font>
      <sz val="11"/>
      <color theme="1"/>
      <name val="Calibri"/>
      <family val="2"/>
      <scheme val="minor"/>
    </font>
    <font>
      <b/>
      <sz val="11"/>
      <color theme="1"/>
      <name val="Calibri"/>
      <family val="2"/>
      <scheme val="minor"/>
    </font>
    <font>
      <b/>
      <sz val="16"/>
      <color theme="1"/>
      <name val="Calibri"/>
      <family val="2"/>
      <scheme val="minor"/>
    </font>
    <font>
      <b/>
      <sz val="18"/>
      <color theme="1"/>
      <name val="Calibri"/>
      <family val="2"/>
      <scheme val="minor"/>
    </font>
    <font>
      <sz val="16"/>
      <color theme="1"/>
      <name val="Calibri"/>
      <family val="2"/>
      <scheme val="minor"/>
    </font>
    <font>
      <sz val="8"/>
      <name val="Arial"/>
      <family val="2"/>
    </font>
    <font>
      <sz val="10"/>
      <name val="Symbol"/>
      <family val="1"/>
      <charset val="2"/>
    </font>
    <font>
      <sz val="10"/>
      <name val="Arial"/>
      <family val="2"/>
    </font>
    <font>
      <sz val="22"/>
      <name val="Arial"/>
      <family val="2"/>
    </font>
    <font>
      <b/>
      <sz val="10"/>
      <name val="Arial"/>
      <family val="2"/>
    </font>
    <font>
      <vertAlign val="subscript"/>
      <sz val="10"/>
      <name val="Arial"/>
      <family val="2"/>
    </font>
    <font>
      <vertAlign val="superscript"/>
      <sz val="10"/>
      <name val="Arial"/>
      <family val="2"/>
    </font>
    <font>
      <sz val="10"/>
      <name val="Helv"/>
    </font>
    <font>
      <b/>
      <sz val="12"/>
      <color indexed="12"/>
      <name val="Courier New"/>
      <family val="3"/>
    </font>
    <font>
      <sz val="10"/>
      <name val="MS Sans Serif"/>
      <family val="2"/>
    </font>
    <font>
      <b/>
      <sz val="16"/>
      <color indexed="8"/>
      <name val="Arial"/>
      <family val="2"/>
    </font>
    <font>
      <sz val="10"/>
      <color indexed="10"/>
      <name val="Arial"/>
      <family val="2"/>
    </font>
    <font>
      <sz val="11"/>
      <color rgb="FFFF0000"/>
      <name val="Calibri"/>
      <family val="2"/>
      <scheme val="minor"/>
    </font>
    <font>
      <sz val="11"/>
      <name val="Calibri"/>
      <family val="2"/>
      <scheme val="minor"/>
    </font>
    <font>
      <sz val="14"/>
      <name val="Calibri"/>
      <family val="2"/>
      <scheme val="minor"/>
    </font>
    <font>
      <sz val="8"/>
      <name val="Calibri"/>
      <family val="2"/>
      <scheme val="minor"/>
    </font>
    <font>
      <sz val="8"/>
      <color rgb="FFFF0000"/>
      <name val="Calibri"/>
      <family val="2"/>
      <scheme val="minor"/>
    </font>
    <font>
      <sz val="11"/>
      <color rgb="FF7030A0"/>
      <name val="Calibri"/>
      <family val="2"/>
      <scheme val="minor"/>
    </font>
    <font>
      <sz val="8"/>
      <color rgb="FF7030A0"/>
      <name val="Calibri"/>
      <family val="2"/>
      <scheme val="minor"/>
    </font>
    <font>
      <sz val="9"/>
      <name val="Calibri"/>
      <family val="2"/>
      <scheme val="minor"/>
    </font>
    <font>
      <sz val="11"/>
      <color theme="7"/>
      <name val="Calibri"/>
      <family val="2"/>
      <scheme val="minor"/>
    </font>
    <font>
      <sz val="8"/>
      <color theme="7"/>
      <name val="Calibri"/>
      <family val="2"/>
      <scheme val="minor"/>
    </font>
    <font>
      <sz val="11"/>
      <color theme="3" tint="0.59999389629810485"/>
      <name val="Calibri"/>
      <family val="2"/>
      <scheme val="minor"/>
    </font>
    <font>
      <sz val="11"/>
      <color rgb="FF00B050"/>
      <name val="Calibri"/>
      <family val="2"/>
      <scheme val="minor"/>
    </font>
    <font>
      <sz val="9"/>
      <color indexed="81"/>
      <name val="Segoe UI"/>
      <family val="2"/>
    </font>
    <font>
      <b/>
      <sz val="9"/>
      <color indexed="81"/>
      <name val="Segoe UI"/>
      <family val="2"/>
    </font>
    <font>
      <sz val="12"/>
      <color theme="1"/>
      <name val="Calibri"/>
      <family val="2"/>
      <scheme val="minor"/>
    </font>
    <font>
      <sz val="11"/>
      <name val="Calibri"/>
      <scheme val="minor"/>
    </font>
  </fonts>
  <fills count="15">
    <fill>
      <patternFill patternType="none"/>
    </fill>
    <fill>
      <patternFill patternType="gray125"/>
    </fill>
    <fill>
      <patternFill patternType="solid">
        <fgColor rgb="FFFFFF00"/>
        <bgColor indexed="64"/>
      </patternFill>
    </fill>
    <fill>
      <patternFill patternType="solid">
        <fgColor theme="2" tint="-9.9978637043366805E-2"/>
        <bgColor indexed="64"/>
      </patternFill>
    </fill>
    <fill>
      <patternFill patternType="solid">
        <fgColor indexed="22"/>
        <bgColor indexed="64"/>
      </patternFill>
    </fill>
    <fill>
      <patternFill patternType="solid">
        <fgColor indexed="26"/>
        <bgColor indexed="64"/>
      </patternFill>
    </fill>
    <fill>
      <patternFill patternType="solid">
        <fgColor indexed="42"/>
        <bgColor indexed="64"/>
      </patternFill>
    </fill>
    <fill>
      <patternFill patternType="solid">
        <fgColor theme="4" tint="0.59999389629810485"/>
        <bgColor indexed="64"/>
      </patternFill>
    </fill>
    <fill>
      <patternFill patternType="solid">
        <fgColor rgb="FFFF0000"/>
        <bgColor indexed="64"/>
      </patternFill>
    </fill>
    <fill>
      <patternFill patternType="solid">
        <fgColor theme="0" tint="-0.34998626667073579"/>
        <bgColor indexed="64"/>
      </patternFill>
    </fill>
    <fill>
      <patternFill patternType="solid">
        <fgColor theme="7"/>
        <bgColor indexed="64"/>
      </patternFill>
    </fill>
    <fill>
      <patternFill patternType="solid">
        <fgColor rgb="FF00B050"/>
        <bgColor indexed="64"/>
      </patternFill>
    </fill>
    <fill>
      <patternFill patternType="solid">
        <fgColor theme="6" tint="0.39997558519241921"/>
        <bgColor indexed="64"/>
      </patternFill>
    </fill>
    <fill>
      <patternFill patternType="solid">
        <fgColor rgb="FFFFC000"/>
        <bgColor indexed="64"/>
      </patternFill>
    </fill>
    <fill>
      <patternFill patternType="solid">
        <fgColor theme="3" tint="0.79998168889431442"/>
        <bgColor indexed="64"/>
      </patternFill>
    </fill>
  </fills>
  <borders count="27">
    <border>
      <left/>
      <right/>
      <top/>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12"/>
      </left>
      <right style="hair">
        <color indexed="12"/>
      </right>
      <top style="hair">
        <color indexed="12"/>
      </top>
      <bottom style="hair">
        <color indexed="12"/>
      </bottom>
      <diagonal/>
    </border>
    <border>
      <left style="double">
        <color indexed="64"/>
      </left>
      <right style="double">
        <color indexed="64"/>
      </right>
      <top style="double">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style="thin">
        <color indexed="64"/>
      </left>
      <right/>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bottom style="thin">
        <color theme="1"/>
      </bottom>
      <diagonal/>
    </border>
  </borders>
  <cellStyleXfs count="4">
    <xf numFmtId="0" fontId="0" fillId="0" borderId="0"/>
    <xf numFmtId="0" fontId="5" fillId="0" borderId="0"/>
    <xf numFmtId="0" fontId="12" fillId="0" borderId="0"/>
    <xf numFmtId="0" fontId="14" fillId="0" borderId="0"/>
  </cellStyleXfs>
  <cellXfs count="217">
    <xf numFmtId="0" fontId="0" fillId="0" borderId="0" xfId="0"/>
    <xf numFmtId="0" fontId="1" fillId="0" borderId="0" xfId="0" applyFont="1"/>
    <xf numFmtId="0" fontId="3" fillId="0" borderId="0" xfId="0" applyFont="1"/>
    <xf numFmtId="11" fontId="0" fillId="0" borderId="0" xfId="0" applyNumberFormat="1"/>
    <xf numFmtId="164" fontId="0" fillId="0" borderId="0" xfId="0" applyNumberFormat="1"/>
    <xf numFmtId="0" fontId="5" fillId="0" borderId="0" xfId="1"/>
    <xf numFmtId="0" fontId="5" fillId="0" borderId="1" xfId="1" applyBorder="1" applyProtection="1"/>
    <xf numFmtId="0" fontId="5" fillId="0" borderId="2" xfId="1" applyBorder="1" applyProtection="1"/>
    <xf numFmtId="0" fontId="5" fillId="0" borderId="3" xfId="1" applyBorder="1" applyProtection="1"/>
    <xf numFmtId="0" fontId="5" fillId="4" borderId="0" xfId="1" applyFill="1"/>
    <xf numFmtId="0" fontId="5" fillId="0" borderId="4" xfId="1" applyBorder="1" applyProtection="1"/>
    <xf numFmtId="0" fontId="5" fillId="0" borderId="0" xfId="1" applyBorder="1" applyProtection="1"/>
    <xf numFmtId="0" fontId="5" fillId="0" borderId="5" xfId="1" applyBorder="1" applyProtection="1"/>
    <xf numFmtId="0" fontId="5" fillId="0" borderId="0" xfId="1" applyBorder="1" applyAlignment="1" applyProtection="1">
      <alignment horizontal="left"/>
    </xf>
    <xf numFmtId="0" fontId="8" fillId="0" borderId="0" xfId="1" applyFont="1" applyAlignment="1">
      <alignment horizontal="centerContinuous"/>
    </xf>
    <xf numFmtId="0" fontId="5" fillId="0" borderId="0" xfId="1" applyAlignment="1">
      <alignment horizontal="centerContinuous"/>
    </xf>
    <xf numFmtId="0" fontId="5" fillId="0" borderId="0" xfId="1" applyBorder="1" applyAlignment="1" applyProtection="1"/>
    <xf numFmtId="0" fontId="5" fillId="0" borderId="6" xfId="1" applyBorder="1" applyProtection="1"/>
    <xf numFmtId="0" fontId="5" fillId="0" borderId="7" xfId="1" applyBorder="1" applyProtection="1"/>
    <xf numFmtId="0" fontId="5" fillId="0" borderId="8" xfId="1" applyBorder="1" applyProtection="1"/>
    <xf numFmtId="0" fontId="9" fillId="0" borderId="0" xfId="1" applyFont="1" applyProtection="1"/>
    <xf numFmtId="0" fontId="5" fillId="0" borderId="0" xfId="1" applyProtection="1"/>
    <xf numFmtId="11" fontId="5" fillId="0" borderId="0" xfId="1" applyNumberFormat="1" applyProtection="1"/>
    <xf numFmtId="0" fontId="5" fillId="4" borderId="0" xfId="1" applyFill="1" applyProtection="1"/>
    <xf numFmtId="0" fontId="6" fillId="0" borderId="0" xfId="1" applyFont="1" applyProtection="1"/>
    <xf numFmtId="0" fontId="7" fillId="0" borderId="0" xfId="1" applyFont="1" applyAlignment="1" applyProtection="1">
      <alignment horizontal="right"/>
    </xf>
    <xf numFmtId="165" fontId="13" fillId="5" borderId="9" xfId="2" applyNumberFormat="1" applyFont="1" applyFill="1" applyBorder="1" applyAlignment="1" applyProtection="1">
      <alignment horizontal="center" vertical="center"/>
      <protection locked="0"/>
    </xf>
    <xf numFmtId="1" fontId="13" fillId="5" borderId="9" xfId="2" applyNumberFormat="1" applyFont="1" applyFill="1" applyBorder="1" applyAlignment="1" applyProtection="1">
      <alignment horizontal="center" vertical="center"/>
      <protection locked="0"/>
    </xf>
    <xf numFmtId="0" fontId="13" fillId="5" borderId="9" xfId="2" applyNumberFormat="1" applyFont="1" applyFill="1" applyBorder="1" applyAlignment="1" applyProtection="1">
      <alignment horizontal="center" vertical="center"/>
      <protection locked="0"/>
    </xf>
    <xf numFmtId="2" fontId="15" fillId="6" borderId="10" xfId="3" applyNumberFormat="1" applyFont="1" applyFill="1" applyBorder="1" applyAlignment="1" applyProtection="1">
      <alignment horizontal="center" vertical="center"/>
    </xf>
    <xf numFmtId="166" fontId="16" fillId="0" borderId="0" xfId="1" applyNumberFormat="1" applyFont="1" applyAlignment="1" applyProtection="1">
      <alignment horizontal="left"/>
    </xf>
    <xf numFmtId="2" fontId="13" fillId="5" borderId="9" xfId="2" applyNumberFormat="1" applyFont="1" applyFill="1" applyBorder="1" applyAlignment="1" applyProtection="1">
      <alignment horizontal="center" vertical="center"/>
      <protection locked="0"/>
    </xf>
    <xf numFmtId="0" fontId="5" fillId="0" borderId="0" xfId="1" applyNumberFormat="1" applyProtection="1"/>
    <xf numFmtId="11" fontId="5" fillId="4" borderId="0" xfId="1" applyNumberFormat="1" applyFill="1" applyProtection="1"/>
    <xf numFmtId="165" fontId="5" fillId="0" borderId="0" xfId="1" applyNumberFormat="1" applyProtection="1"/>
    <xf numFmtId="0" fontId="16" fillId="0" borderId="0" xfId="1" applyFont="1" applyProtection="1"/>
    <xf numFmtId="167" fontId="0" fillId="0" borderId="0" xfId="0" applyNumberFormat="1"/>
    <xf numFmtId="165" fontId="0" fillId="0" borderId="0" xfId="0" applyNumberFormat="1"/>
    <xf numFmtId="0" fontId="0" fillId="0" borderId="0" xfId="0" applyProtection="1">
      <protection locked="0"/>
    </xf>
    <xf numFmtId="0" fontId="0" fillId="0" borderId="17" xfId="0" applyBorder="1" applyProtection="1">
      <protection locked="0"/>
    </xf>
    <xf numFmtId="0" fontId="0" fillId="0" borderId="22" xfId="0" applyBorder="1" applyProtection="1">
      <protection locked="0"/>
    </xf>
    <xf numFmtId="0" fontId="1" fillId="0" borderId="0" xfId="0" applyFont="1" applyProtection="1">
      <protection locked="0"/>
    </xf>
    <xf numFmtId="0" fontId="19" fillId="7" borderId="11" xfId="0" applyFont="1" applyFill="1" applyBorder="1" applyProtection="1">
      <protection locked="0"/>
    </xf>
    <xf numFmtId="0" fontId="18" fillId="7" borderId="12" xfId="0" applyFont="1" applyFill="1" applyBorder="1" applyProtection="1">
      <protection locked="0"/>
    </xf>
    <xf numFmtId="0" fontId="18" fillId="7" borderId="13" xfId="0" applyFont="1" applyFill="1" applyBorder="1" applyProtection="1">
      <protection locked="0"/>
    </xf>
    <xf numFmtId="0" fontId="18" fillId="7" borderId="0" xfId="0" applyFont="1" applyFill="1" applyProtection="1">
      <protection locked="0"/>
    </xf>
    <xf numFmtId="0" fontId="18" fillId="7" borderId="11" xfId="0" applyFont="1" applyFill="1" applyBorder="1" applyProtection="1">
      <protection locked="0"/>
    </xf>
    <xf numFmtId="0" fontId="18" fillId="2" borderId="12" xfId="0" applyFont="1" applyFill="1" applyBorder="1" applyAlignment="1" applyProtection="1">
      <alignment horizontal="right"/>
      <protection locked="0"/>
    </xf>
    <xf numFmtId="0" fontId="18" fillId="7" borderId="15" xfId="0" applyFont="1" applyFill="1" applyBorder="1" applyProtection="1">
      <protection locked="0"/>
    </xf>
    <xf numFmtId="0" fontId="0" fillId="7" borderId="17" xfId="0" applyFill="1" applyBorder="1" applyProtection="1">
      <protection locked="0"/>
    </xf>
    <xf numFmtId="0" fontId="20" fillId="2" borderId="0" xfId="0" applyFont="1" applyFill="1" applyBorder="1" applyAlignment="1" applyProtection="1">
      <alignment horizontal="right" vertical="center" wrapText="1"/>
      <protection locked="0"/>
    </xf>
    <xf numFmtId="0" fontId="0" fillId="7" borderId="0" xfId="0" applyFill="1" applyBorder="1" applyProtection="1">
      <protection locked="0"/>
    </xf>
    <xf numFmtId="0" fontId="18" fillId="7" borderId="18" xfId="0" applyFont="1" applyFill="1" applyBorder="1" applyProtection="1">
      <protection locked="0"/>
    </xf>
    <xf numFmtId="0" fontId="18" fillId="7" borderId="14" xfId="0" applyFont="1" applyFill="1" applyBorder="1" applyProtection="1">
      <protection locked="0"/>
    </xf>
    <xf numFmtId="0" fontId="0" fillId="2" borderId="0" xfId="0" applyFill="1" applyBorder="1" applyProtection="1">
      <protection locked="0"/>
    </xf>
    <xf numFmtId="0" fontId="18" fillId="7" borderId="0" xfId="0" applyFont="1" applyFill="1" applyBorder="1" applyProtection="1">
      <protection locked="0"/>
    </xf>
    <xf numFmtId="165" fontId="0" fillId="7" borderId="0" xfId="0" applyNumberFormat="1" applyFill="1" applyBorder="1" applyProtection="1">
      <protection locked="0"/>
    </xf>
    <xf numFmtId="0" fontId="18" fillId="7" borderId="22" xfId="0" applyFont="1" applyFill="1" applyBorder="1" applyProtection="1">
      <protection locked="0"/>
    </xf>
    <xf numFmtId="0" fontId="0" fillId="7" borderId="19" xfId="0" applyFill="1" applyBorder="1" applyProtection="1">
      <protection locked="0"/>
    </xf>
    <xf numFmtId="0" fontId="0" fillId="2" borderId="20" xfId="0" applyFill="1" applyBorder="1" applyProtection="1">
      <protection locked="0"/>
    </xf>
    <xf numFmtId="0" fontId="0" fillId="7" borderId="20" xfId="0" applyFill="1" applyBorder="1" applyProtection="1">
      <protection locked="0"/>
    </xf>
    <xf numFmtId="0" fontId="18" fillId="7" borderId="17" xfId="0" applyFont="1" applyFill="1" applyBorder="1" applyProtection="1">
      <protection locked="0"/>
    </xf>
    <xf numFmtId="0" fontId="0" fillId="7" borderId="11" xfId="0" applyFill="1" applyBorder="1" applyProtection="1">
      <protection locked="0"/>
    </xf>
    <xf numFmtId="0" fontId="0" fillId="2" borderId="12" xfId="0" applyFill="1" applyBorder="1" applyAlignment="1" applyProtection="1">
      <alignment horizontal="right"/>
      <protection locked="0"/>
    </xf>
    <xf numFmtId="0" fontId="20" fillId="7" borderId="12" xfId="0" applyFont="1" applyFill="1" applyBorder="1" applyAlignment="1" applyProtection="1">
      <alignment vertical="center" wrapText="1"/>
      <protection locked="0"/>
    </xf>
    <xf numFmtId="0" fontId="22" fillId="7" borderId="17" xfId="0" applyFont="1" applyFill="1" applyBorder="1" applyProtection="1">
      <protection locked="0"/>
    </xf>
    <xf numFmtId="0" fontId="20" fillId="7" borderId="17" xfId="0" applyFont="1" applyFill="1" applyBorder="1" applyAlignment="1" applyProtection="1">
      <alignment vertical="center" wrapText="1"/>
      <protection locked="0"/>
    </xf>
    <xf numFmtId="0" fontId="20" fillId="7" borderId="0" xfId="0" applyFont="1" applyFill="1" applyBorder="1" applyAlignment="1" applyProtection="1">
      <alignment vertical="center" wrapText="1"/>
      <protection locked="0"/>
    </xf>
    <xf numFmtId="0" fontId="20" fillId="7" borderId="12" xfId="0" applyFont="1" applyFill="1" applyBorder="1" applyAlignment="1" applyProtection="1">
      <alignment horizontal="center" vertical="center" wrapText="1"/>
      <protection locked="0"/>
    </xf>
    <xf numFmtId="0" fontId="23" fillId="7" borderId="22" xfId="0" applyFont="1" applyFill="1" applyBorder="1" applyAlignment="1" applyProtection="1">
      <alignment horizontal="left" vertical="center"/>
      <protection locked="0"/>
    </xf>
    <xf numFmtId="0" fontId="18" fillId="7" borderId="0" xfId="0" applyFont="1" applyFill="1" applyBorder="1" applyAlignment="1" applyProtection="1">
      <alignment horizontal="center"/>
      <protection locked="0"/>
    </xf>
    <xf numFmtId="0" fontId="18" fillId="7" borderId="15" xfId="0" applyFont="1" applyFill="1" applyBorder="1" applyAlignment="1" applyProtection="1">
      <alignment horizontal="center"/>
      <protection locked="0"/>
    </xf>
    <xf numFmtId="0" fontId="20" fillId="7" borderId="0" xfId="0" applyFont="1" applyFill="1" applyBorder="1" applyProtection="1">
      <protection locked="0"/>
    </xf>
    <xf numFmtId="0" fontId="18" fillId="7" borderId="13" xfId="0" applyFont="1" applyFill="1" applyBorder="1" applyAlignment="1" applyProtection="1">
      <alignment horizontal="center"/>
      <protection locked="0"/>
    </xf>
    <xf numFmtId="0" fontId="0" fillId="7" borderId="0" xfId="0" applyFill="1" applyProtection="1">
      <protection locked="0"/>
    </xf>
    <xf numFmtId="0" fontId="17" fillId="7" borderId="0" xfId="0" applyFont="1" applyFill="1" applyProtection="1">
      <protection locked="0"/>
    </xf>
    <xf numFmtId="0" fontId="0" fillId="7" borderId="22" xfId="0" applyFill="1" applyBorder="1" applyProtection="1">
      <protection locked="0"/>
    </xf>
    <xf numFmtId="0" fontId="18" fillId="7" borderId="12" xfId="0" applyFont="1" applyFill="1" applyBorder="1" applyAlignment="1" applyProtection="1">
      <alignment horizontal="center"/>
      <protection locked="0"/>
    </xf>
    <xf numFmtId="0" fontId="0" fillId="2" borderId="0" xfId="0" applyFill="1" applyProtection="1">
      <protection locked="0"/>
    </xf>
    <xf numFmtId="0" fontId="0" fillId="3" borderId="0" xfId="0" applyFill="1" applyProtection="1">
      <protection locked="0"/>
    </xf>
    <xf numFmtId="0" fontId="1" fillId="0" borderId="17" xfId="0" applyFont="1" applyBorder="1" applyProtection="1">
      <protection locked="0"/>
    </xf>
    <xf numFmtId="0" fontId="0" fillId="0" borderId="0" xfId="0" applyFill="1" applyProtection="1">
      <protection locked="0"/>
    </xf>
    <xf numFmtId="0" fontId="0" fillId="2" borderId="17" xfId="0" applyFill="1" applyBorder="1" applyProtection="1">
      <protection locked="0"/>
    </xf>
    <xf numFmtId="0" fontId="24" fillId="7" borderId="0" xfId="0" applyFont="1" applyFill="1" applyBorder="1" applyAlignment="1" applyProtection="1">
      <alignment wrapText="1"/>
      <protection locked="0"/>
    </xf>
    <xf numFmtId="0" fontId="24" fillId="7" borderId="15" xfId="0" applyFont="1" applyFill="1" applyBorder="1" applyAlignment="1" applyProtection="1">
      <alignment wrapText="1"/>
      <protection locked="0"/>
    </xf>
    <xf numFmtId="0" fontId="24" fillId="7" borderId="20" xfId="0" applyFont="1" applyFill="1" applyBorder="1" applyAlignment="1" applyProtection="1">
      <alignment wrapText="1"/>
      <protection locked="0"/>
    </xf>
    <xf numFmtId="0" fontId="24" fillId="7" borderId="21" xfId="0" applyFont="1" applyFill="1" applyBorder="1" applyAlignment="1" applyProtection="1">
      <alignment wrapText="1"/>
      <protection locked="0"/>
    </xf>
    <xf numFmtId="0" fontId="18" fillId="7" borderId="0" xfId="0" applyFont="1" applyFill="1" applyBorder="1" applyAlignment="1" applyProtection="1">
      <alignment horizontal="left" vertical="top"/>
      <protection locked="0"/>
    </xf>
    <xf numFmtId="0" fontId="20" fillId="7" borderId="0" xfId="0" applyFont="1" applyFill="1" applyBorder="1" applyAlignment="1" applyProtection="1">
      <alignment vertical="center"/>
      <protection locked="0"/>
    </xf>
    <xf numFmtId="0" fontId="21" fillId="7" borderId="17" xfId="0" applyFont="1" applyFill="1" applyBorder="1" applyAlignment="1" applyProtection="1">
      <alignment vertical="center"/>
      <protection locked="0"/>
    </xf>
    <xf numFmtId="0" fontId="18" fillId="7" borderId="22" xfId="0" applyFont="1" applyFill="1" applyBorder="1" applyAlignment="1" applyProtection="1">
      <alignment horizontal="left"/>
    </xf>
    <xf numFmtId="0" fontId="0" fillId="0" borderId="16" xfId="0" applyBorder="1" applyProtection="1">
      <protection locked="0"/>
    </xf>
    <xf numFmtId="0" fontId="0" fillId="0" borderId="18" xfId="0" applyBorder="1" applyProtection="1">
      <protection locked="0"/>
    </xf>
    <xf numFmtId="0" fontId="0" fillId="0" borderId="18" xfId="0" applyFill="1" applyBorder="1" applyProtection="1">
      <protection locked="0"/>
    </xf>
    <xf numFmtId="0" fontId="0" fillId="0" borderId="14" xfId="0" applyBorder="1" applyProtection="1">
      <protection locked="0"/>
    </xf>
    <xf numFmtId="0" fontId="0" fillId="0" borderId="23" xfId="0" applyBorder="1" applyProtection="1">
      <protection locked="0"/>
    </xf>
    <xf numFmtId="0" fontId="0" fillId="0" borderId="0" xfId="0" applyBorder="1" applyProtection="1">
      <protection locked="0"/>
    </xf>
    <xf numFmtId="0" fontId="0" fillId="2" borderId="0" xfId="0" applyNumberFormat="1" applyFill="1" applyBorder="1" applyProtection="1">
      <protection locked="0"/>
    </xf>
    <xf numFmtId="0" fontId="0" fillId="0" borderId="15" xfId="0" applyBorder="1" applyProtection="1">
      <protection locked="0"/>
    </xf>
    <xf numFmtId="0" fontId="0" fillId="0" borderId="0" xfId="0" applyFill="1" applyBorder="1" applyProtection="1">
      <protection locked="0"/>
    </xf>
    <xf numFmtId="0" fontId="0" fillId="0" borderId="19" xfId="0" applyBorder="1" applyProtection="1">
      <protection locked="0"/>
    </xf>
    <xf numFmtId="0" fontId="0" fillId="0" borderId="20" xfId="0" applyBorder="1" applyProtection="1">
      <protection locked="0"/>
    </xf>
    <xf numFmtId="0" fontId="0" fillId="0" borderId="21" xfId="0" applyBorder="1" applyProtection="1">
      <protection locked="0"/>
    </xf>
    <xf numFmtId="0" fontId="0" fillId="0" borderId="17" xfId="0" applyBorder="1" applyAlignment="1" applyProtection="1">
      <alignment horizontal="left"/>
    </xf>
    <xf numFmtId="0" fontId="0" fillId="0" borderId="11" xfId="0" applyBorder="1" applyProtection="1">
      <protection locked="0"/>
    </xf>
    <xf numFmtId="0" fontId="0" fillId="0" borderId="12" xfId="0" applyBorder="1" applyProtection="1">
      <protection locked="0"/>
    </xf>
    <xf numFmtId="0" fontId="0" fillId="0" borderId="13" xfId="0" applyBorder="1" applyProtection="1">
      <protection locked="0"/>
    </xf>
    <xf numFmtId="0" fontId="18" fillId="7" borderId="0" xfId="0" applyFont="1" applyFill="1" applyAlignment="1" applyProtection="1">
      <alignment horizontal="left"/>
      <protection locked="0"/>
    </xf>
    <xf numFmtId="0" fontId="18" fillId="7" borderId="15" xfId="0" applyFont="1" applyFill="1" applyBorder="1" applyAlignment="1" applyProtection="1">
      <alignment horizontal="left"/>
      <protection locked="0"/>
    </xf>
    <xf numFmtId="0" fontId="18" fillId="10" borderId="0" xfId="0" applyFont="1" applyFill="1" applyProtection="1">
      <protection locked="0"/>
    </xf>
    <xf numFmtId="0" fontId="18" fillId="8" borderId="0" xfId="0" applyFont="1" applyFill="1" applyProtection="1">
      <protection locked="0"/>
    </xf>
    <xf numFmtId="0" fontId="25" fillId="7" borderId="0" xfId="0" applyFont="1" applyFill="1" applyBorder="1" applyAlignment="1" applyProtection="1">
      <alignment horizontal="left"/>
      <protection locked="0"/>
    </xf>
    <xf numFmtId="0" fontId="26" fillId="7" borderId="0" xfId="0" applyFont="1" applyFill="1" applyBorder="1" applyAlignment="1" applyProtection="1">
      <alignment vertical="center" wrapText="1"/>
      <protection locked="0"/>
    </xf>
    <xf numFmtId="0" fontId="25" fillId="7" borderId="22" xfId="0" applyFont="1" applyFill="1" applyBorder="1" applyProtection="1">
      <protection locked="0"/>
    </xf>
    <xf numFmtId="0" fontId="27" fillId="7" borderId="0" xfId="0" applyFont="1" applyFill="1" applyProtection="1">
      <protection locked="0"/>
    </xf>
    <xf numFmtId="0" fontId="27" fillId="7" borderId="17" xfId="0" applyFont="1" applyFill="1" applyBorder="1" applyProtection="1">
      <protection locked="0"/>
    </xf>
    <xf numFmtId="0" fontId="27" fillId="7" borderId="22" xfId="0" applyFont="1" applyFill="1" applyBorder="1" applyProtection="1">
      <protection locked="0"/>
    </xf>
    <xf numFmtId="0" fontId="25" fillId="7" borderId="0" xfId="0" applyFont="1" applyFill="1" applyProtection="1">
      <protection locked="0"/>
    </xf>
    <xf numFmtId="0" fontId="25" fillId="0" borderId="0" xfId="0" applyFont="1" applyProtection="1">
      <protection locked="0"/>
    </xf>
    <xf numFmtId="1" fontId="18" fillId="7" borderId="0" xfId="0" applyNumberFormat="1" applyFont="1" applyFill="1" applyProtection="1">
      <protection locked="0"/>
    </xf>
    <xf numFmtId="0" fontId="22" fillId="7" borderId="18" xfId="0" applyFont="1" applyFill="1" applyBorder="1" applyAlignment="1" applyProtection="1">
      <alignment horizontal="left"/>
      <protection locked="0"/>
    </xf>
    <xf numFmtId="0" fontId="20" fillId="7" borderId="19" xfId="0" applyFont="1" applyFill="1" applyBorder="1" applyAlignment="1" applyProtection="1">
      <alignment vertical="center" wrapText="1"/>
      <protection locked="0"/>
    </xf>
    <xf numFmtId="0" fontId="20" fillId="7" borderId="11" xfId="0" applyFont="1" applyFill="1" applyBorder="1" applyAlignment="1" applyProtection="1">
      <alignment vertical="center" wrapText="1"/>
      <protection locked="0"/>
    </xf>
    <xf numFmtId="0" fontId="20" fillId="7" borderId="13" xfId="0" applyFont="1" applyFill="1" applyBorder="1" applyAlignment="1" applyProtection="1">
      <alignment vertical="center" wrapText="1"/>
      <protection locked="0"/>
    </xf>
    <xf numFmtId="0" fontId="20" fillId="2" borderId="12" xfId="0" applyFont="1" applyFill="1" applyBorder="1" applyAlignment="1" applyProtection="1">
      <alignment horizontal="right" vertical="center" wrapText="1"/>
      <protection locked="0"/>
    </xf>
    <xf numFmtId="0" fontId="0" fillId="7" borderId="15" xfId="0" applyFill="1" applyBorder="1" applyProtection="1">
      <protection locked="0"/>
    </xf>
    <xf numFmtId="0" fontId="18" fillId="2" borderId="0" xfId="0" applyFont="1" applyFill="1" applyBorder="1" applyAlignment="1" applyProtection="1">
      <alignment horizontal="right"/>
      <protection locked="0"/>
    </xf>
    <xf numFmtId="0" fontId="3" fillId="0" borderId="17" xfId="0" applyFont="1" applyBorder="1" applyProtection="1">
      <protection locked="0"/>
    </xf>
    <xf numFmtId="0" fontId="20" fillId="7" borderId="17" xfId="0" applyFont="1" applyFill="1" applyBorder="1" applyProtection="1">
      <protection locked="0"/>
    </xf>
    <xf numFmtId="0" fontId="0" fillId="7" borderId="11" xfId="0" applyFont="1" applyFill="1" applyBorder="1" applyProtection="1">
      <protection locked="0"/>
    </xf>
    <xf numFmtId="0" fontId="27" fillId="7" borderId="12" xfId="0" applyFont="1" applyFill="1" applyBorder="1" applyProtection="1">
      <protection locked="0"/>
    </xf>
    <xf numFmtId="0" fontId="27" fillId="7" borderId="13" xfId="0" applyFont="1" applyFill="1" applyBorder="1" applyProtection="1">
      <protection locked="0"/>
    </xf>
    <xf numFmtId="0" fontId="18" fillId="7" borderId="21" xfId="0" applyFont="1" applyFill="1" applyBorder="1" applyAlignment="1" applyProtection="1">
      <alignment horizontal="center"/>
      <protection locked="0"/>
    </xf>
    <xf numFmtId="0" fontId="0" fillId="7" borderId="12" xfId="0" applyFill="1" applyBorder="1" applyProtection="1">
      <protection locked="0"/>
    </xf>
    <xf numFmtId="0" fontId="25" fillId="7" borderId="0" xfId="0" applyFont="1" applyFill="1" applyBorder="1" applyAlignment="1" applyProtection="1">
      <alignment horizontal="center"/>
      <protection locked="0"/>
    </xf>
    <xf numFmtId="0" fontId="0" fillId="12" borderId="17" xfId="0" applyFill="1" applyBorder="1" applyProtection="1">
      <protection locked="0"/>
    </xf>
    <xf numFmtId="0" fontId="0" fillId="12" borderId="0" xfId="0" applyFill="1" applyBorder="1" applyProtection="1">
      <protection locked="0"/>
    </xf>
    <xf numFmtId="0" fontId="0" fillId="12" borderId="15" xfId="0" applyFill="1" applyBorder="1" applyProtection="1">
      <protection locked="0"/>
    </xf>
    <xf numFmtId="0" fontId="0" fillId="12" borderId="0" xfId="0" applyFill="1" applyProtection="1">
      <protection locked="0"/>
    </xf>
    <xf numFmtId="0" fontId="0" fillId="12" borderId="22" xfId="0" applyFill="1" applyBorder="1" applyProtection="1">
      <protection locked="0"/>
    </xf>
    <xf numFmtId="0" fontId="31" fillId="12" borderId="24" xfId="0" applyFont="1" applyFill="1" applyBorder="1" applyProtection="1">
      <protection locked="0"/>
    </xf>
    <xf numFmtId="0" fontId="31" fillId="12" borderId="25" xfId="0" applyFont="1" applyFill="1" applyBorder="1" applyProtection="1">
      <protection locked="0"/>
    </xf>
    <xf numFmtId="0" fontId="1" fillId="12" borderId="17" xfId="0" applyFont="1" applyFill="1" applyBorder="1" applyProtection="1">
      <protection locked="0"/>
    </xf>
    <xf numFmtId="0" fontId="1" fillId="12" borderId="0" xfId="0" applyFont="1" applyFill="1" applyBorder="1" applyProtection="1">
      <protection locked="0"/>
    </xf>
    <xf numFmtId="0" fontId="1" fillId="0" borderId="0" xfId="0" applyFont="1" applyBorder="1" applyProtection="1">
      <protection locked="0"/>
    </xf>
    <xf numFmtId="0" fontId="1" fillId="12" borderId="15" xfId="0" applyFont="1" applyFill="1" applyBorder="1" applyProtection="1">
      <protection locked="0"/>
    </xf>
    <xf numFmtId="0" fontId="1" fillId="12" borderId="0" xfId="0" applyFont="1" applyFill="1" applyProtection="1">
      <protection locked="0"/>
    </xf>
    <xf numFmtId="0" fontId="1" fillId="12" borderId="22" xfId="0" applyFont="1" applyFill="1" applyBorder="1" applyProtection="1">
      <protection locked="0"/>
    </xf>
    <xf numFmtId="0" fontId="0" fillId="0" borderId="0" xfId="0" applyAlignment="1">
      <alignment wrapText="1"/>
    </xf>
    <xf numFmtId="0" fontId="20" fillId="7" borderId="16" xfId="0" applyFont="1" applyFill="1" applyBorder="1" applyAlignment="1" applyProtection="1">
      <alignment horizontal="left" vertical="center" wrapText="1"/>
      <protection locked="0"/>
    </xf>
    <xf numFmtId="0" fontId="20" fillId="7" borderId="18" xfId="0" applyFont="1" applyFill="1" applyBorder="1" applyAlignment="1" applyProtection="1">
      <alignment horizontal="left" vertical="center" wrapText="1"/>
      <protection locked="0"/>
    </xf>
    <xf numFmtId="0" fontId="20" fillId="7" borderId="14" xfId="0" applyFont="1" applyFill="1" applyBorder="1" applyAlignment="1" applyProtection="1">
      <alignment horizontal="left" vertical="center" wrapText="1"/>
      <protection locked="0"/>
    </xf>
    <xf numFmtId="0" fontId="20" fillId="7" borderId="17" xfId="0" applyFont="1" applyFill="1" applyBorder="1" applyAlignment="1" applyProtection="1">
      <alignment horizontal="left" vertical="center" wrapText="1"/>
      <protection locked="0"/>
    </xf>
    <xf numFmtId="0" fontId="20" fillId="7" borderId="0" xfId="0" applyFont="1" applyFill="1" applyBorder="1" applyAlignment="1" applyProtection="1">
      <alignment horizontal="left" vertical="center" wrapText="1"/>
      <protection locked="0"/>
    </xf>
    <xf numFmtId="0" fontId="20" fillId="7" borderId="15" xfId="0" applyFont="1" applyFill="1" applyBorder="1" applyAlignment="1" applyProtection="1">
      <alignment horizontal="left" vertical="center" wrapText="1"/>
      <protection locked="0"/>
    </xf>
    <xf numFmtId="0" fontId="21" fillId="7" borderId="17" xfId="0" applyFont="1" applyFill="1" applyBorder="1" applyAlignment="1" applyProtection="1">
      <alignment horizontal="center" vertical="center" wrapText="1"/>
      <protection locked="0"/>
    </xf>
    <xf numFmtId="0" fontId="21" fillId="7" borderId="0" xfId="0" applyFont="1" applyFill="1" applyBorder="1" applyAlignment="1" applyProtection="1">
      <alignment horizontal="center" vertical="center" wrapText="1"/>
      <protection locked="0"/>
    </xf>
    <xf numFmtId="0" fontId="20" fillId="7" borderId="17" xfId="0" applyFont="1" applyFill="1" applyBorder="1" applyAlignment="1" applyProtection="1">
      <alignment horizontal="center" vertical="center" wrapText="1"/>
      <protection locked="0"/>
    </xf>
    <xf numFmtId="0" fontId="20" fillId="7" borderId="0" xfId="0" applyFont="1" applyFill="1" applyBorder="1" applyAlignment="1" applyProtection="1">
      <alignment horizontal="center" vertical="center" wrapText="1"/>
      <protection locked="0"/>
    </xf>
    <xf numFmtId="0" fontId="18" fillId="7" borderId="0" xfId="0" applyFont="1" applyFill="1" applyBorder="1" applyAlignment="1" applyProtection="1">
      <alignment horizontal="left"/>
      <protection locked="0"/>
    </xf>
    <xf numFmtId="0" fontId="18" fillId="7" borderId="11" xfId="0" applyFont="1" applyFill="1" applyBorder="1" applyAlignment="1" applyProtection="1">
      <alignment horizontal="left"/>
      <protection locked="0"/>
    </xf>
    <xf numFmtId="0" fontId="18" fillId="7" borderId="17" xfId="0" applyFont="1" applyFill="1" applyBorder="1" applyAlignment="1" applyProtection="1">
      <alignment horizontal="left"/>
      <protection locked="0"/>
    </xf>
    <xf numFmtId="0" fontId="18" fillId="13" borderId="0" xfId="0" applyFont="1" applyFill="1" applyBorder="1" applyAlignment="1" applyProtection="1">
      <alignment horizontal="right"/>
      <protection locked="0"/>
    </xf>
    <xf numFmtId="0" fontId="20" fillId="13" borderId="0" xfId="0" applyFont="1" applyFill="1" applyBorder="1" applyAlignment="1" applyProtection="1">
      <alignment horizontal="right" vertical="center" wrapText="1"/>
      <protection locked="0"/>
    </xf>
    <xf numFmtId="0" fontId="32" fillId="7" borderId="0" xfId="0" applyFont="1" applyFill="1" applyBorder="1" applyProtection="1">
      <protection locked="0"/>
    </xf>
    <xf numFmtId="0" fontId="18" fillId="2" borderId="0" xfId="0" applyFont="1" applyFill="1" applyProtection="1">
      <protection locked="0"/>
    </xf>
    <xf numFmtId="0" fontId="18" fillId="7" borderId="26" xfId="0" applyFont="1" applyFill="1" applyBorder="1"/>
    <xf numFmtId="0" fontId="18" fillId="14" borderId="0" xfId="0" applyFont="1" applyFill="1" applyProtection="1">
      <protection locked="0"/>
    </xf>
    <xf numFmtId="0" fontId="0" fillId="12" borderId="12" xfId="0" applyFill="1" applyBorder="1" applyProtection="1">
      <protection locked="0"/>
    </xf>
    <xf numFmtId="0" fontId="18" fillId="7" borderId="23" xfId="0" applyFont="1" applyFill="1" applyBorder="1" applyProtection="1">
      <protection locked="0"/>
    </xf>
    <xf numFmtId="1" fontId="1" fillId="12" borderId="0" xfId="0" applyNumberFormat="1" applyFont="1" applyFill="1" applyBorder="1" applyProtection="1">
      <protection locked="0"/>
    </xf>
    <xf numFmtId="0" fontId="1" fillId="12" borderId="0" xfId="0" applyFont="1" applyFill="1" applyBorder="1" applyProtection="1"/>
    <xf numFmtId="0" fontId="18" fillId="7" borderId="21" xfId="0" applyFont="1" applyFill="1" applyBorder="1" applyProtection="1">
      <protection locked="0"/>
    </xf>
    <xf numFmtId="0" fontId="18" fillId="7" borderId="16" xfId="0" applyFont="1" applyFill="1" applyBorder="1" applyProtection="1">
      <protection locked="0"/>
    </xf>
    <xf numFmtId="0" fontId="18" fillId="7" borderId="18" xfId="0" applyFont="1" applyFill="1" applyBorder="1" applyAlignment="1" applyProtection="1">
      <alignment horizontal="center"/>
      <protection locked="0"/>
    </xf>
    <xf numFmtId="0" fontId="18" fillId="7" borderId="17" xfId="0" applyFont="1" applyFill="1" applyBorder="1" applyAlignment="1" applyProtection="1">
      <alignment horizontal="center"/>
      <protection locked="0"/>
    </xf>
    <xf numFmtId="0" fontId="18" fillId="7" borderId="19" xfId="0" applyFont="1" applyFill="1" applyBorder="1" applyAlignment="1" applyProtection="1">
      <alignment horizontal="center"/>
      <protection locked="0"/>
    </xf>
    <xf numFmtId="0" fontId="18" fillId="7" borderId="20" xfId="0" applyFont="1" applyFill="1" applyBorder="1" applyProtection="1">
      <protection locked="0"/>
    </xf>
    <xf numFmtId="0" fontId="17" fillId="7" borderId="14" xfId="0" applyFont="1" applyFill="1" applyBorder="1" applyAlignment="1" applyProtection="1">
      <alignment horizontal="center"/>
      <protection locked="0"/>
    </xf>
    <xf numFmtId="1" fontId="18" fillId="7" borderId="17" xfId="0" applyNumberFormat="1" applyFont="1" applyFill="1" applyBorder="1" applyAlignment="1" applyProtection="1">
      <alignment horizontal="center"/>
      <protection locked="0"/>
    </xf>
    <xf numFmtId="0" fontId="20" fillId="7" borderId="17" xfId="0" applyFont="1" applyFill="1" applyBorder="1" applyAlignment="1" applyProtection="1">
      <alignment horizontal="center" vertical="center" wrapText="1"/>
      <protection locked="0"/>
    </xf>
    <xf numFmtId="0" fontId="20" fillId="7" borderId="0" xfId="0" applyFont="1" applyFill="1" applyBorder="1" applyAlignment="1" applyProtection="1">
      <alignment horizontal="center" vertical="center" wrapText="1"/>
      <protection locked="0"/>
    </xf>
    <xf numFmtId="0" fontId="20" fillId="7" borderId="15" xfId="0" applyFont="1" applyFill="1" applyBorder="1" applyAlignment="1" applyProtection="1">
      <alignment horizontal="center" vertical="center" wrapText="1"/>
      <protection locked="0"/>
    </xf>
    <xf numFmtId="0" fontId="21" fillId="7" borderId="17" xfId="0" applyFont="1" applyFill="1" applyBorder="1" applyAlignment="1" applyProtection="1">
      <alignment horizontal="center" vertical="center" wrapText="1"/>
      <protection locked="0"/>
    </xf>
    <xf numFmtId="0" fontId="21" fillId="7" borderId="0" xfId="0" applyFont="1" applyFill="1" applyBorder="1" applyAlignment="1" applyProtection="1">
      <alignment horizontal="center" vertical="center" wrapText="1"/>
      <protection locked="0"/>
    </xf>
    <xf numFmtId="0" fontId="20" fillId="7" borderId="16" xfId="0" applyFont="1" applyFill="1" applyBorder="1" applyAlignment="1" applyProtection="1">
      <alignment horizontal="left" vertical="center" wrapText="1"/>
      <protection locked="0"/>
    </xf>
    <xf numFmtId="0" fontId="20" fillId="7" borderId="18" xfId="0" applyFont="1" applyFill="1" applyBorder="1" applyAlignment="1" applyProtection="1">
      <alignment horizontal="left" vertical="center" wrapText="1"/>
      <protection locked="0"/>
    </xf>
    <xf numFmtId="0" fontId="20" fillId="7" borderId="14" xfId="0" applyFont="1" applyFill="1" applyBorder="1" applyAlignment="1" applyProtection="1">
      <alignment horizontal="left" vertical="center" wrapText="1"/>
      <protection locked="0"/>
    </xf>
    <xf numFmtId="0" fontId="20" fillId="7" borderId="17" xfId="0" applyFont="1" applyFill="1" applyBorder="1" applyAlignment="1" applyProtection="1">
      <alignment horizontal="left" vertical="center" wrapText="1"/>
      <protection locked="0"/>
    </xf>
    <xf numFmtId="0" fontId="20" fillId="7" borderId="0" xfId="0" applyFont="1" applyFill="1" applyBorder="1" applyAlignment="1" applyProtection="1">
      <alignment horizontal="left" vertical="center" wrapText="1"/>
      <protection locked="0"/>
    </xf>
    <xf numFmtId="0" fontId="20" fillId="7" borderId="15" xfId="0" applyFont="1" applyFill="1" applyBorder="1" applyAlignment="1" applyProtection="1">
      <alignment horizontal="left" vertical="center" wrapText="1"/>
      <protection locked="0"/>
    </xf>
    <xf numFmtId="0" fontId="20" fillId="7" borderId="19" xfId="0" applyFont="1" applyFill="1" applyBorder="1" applyAlignment="1" applyProtection="1">
      <alignment horizontal="left" vertical="center" wrapText="1"/>
      <protection locked="0"/>
    </xf>
    <xf numFmtId="0" fontId="20" fillId="7" borderId="20" xfId="0" applyFont="1" applyFill="1" applyBorder="1" applyAlignment="1" applyProtection="1">
      <alignment horizontal="left" vertical="center" wrapText="1"/>
      <protection locked="0"/>
    </xf>
    <xf numFmtId="0" fontId="20" fillId="7" borderId="21" xfId="0" applyFont="1" applyFill="1" applyBorder="1" applyAlignment="1" applyProtection="1">
      <alignment horizontal="left" vertical="center" wrapText="1"/>
      <protection locked="0"/>
    </xf>
    <xf numFmtId="0" fontId="18" fillId="7" borderId="11" xfId="0" applyFont="1" applyFill="1" applyBorder="1" applyAlignment="1" applyProtection="1">
      <alignment horizontal="left"/>
      <protection locked="0"/>
    </xf>
    <xf numFmtId="0" fontId="18" fillId="7" borderId="12" xfId="0" applyFont="1" applyFill="1" applyBorder="1" applyAlignment="1" applyProtection="1">
      <alignment horizontal="left"/>
      <protection locked="0"/>
    </xf>
    <xf numFmtId="0" fontId="18" fillId="7" borderId="16" xfId="0" applyFont="1" applyFill="1" applyBorder="1" applyAlignment="1" applyProtection="1">
      <alignment horizontal="left"/>
      <protection locked="0"/>
    </xf>
    <xf numFmtId="0" fontId="18" fillId="7" borderId="18" xfId="0" applyFont="1" applyFill="1" applyBorder="1" applyAlignment="1" applyProtection="1">
      <alignment horizontal="left"/>
      <protection locked="0"/>
    </xf>
    <xf numFmtId="0" fontId="18" fillId="7" borderId="0" xfId="0" applyFont="1" applyFill="1" applyBorder="1" applyAlignment="1" applyProtection="1">
      <alignment horizontal="left"/>
      <protection locked="0"/>
    </xf>
    <xf numFmtId="0" fontId="18" fillId="11" borderId="17" xfId="0" applyFont="1" applyFill="1" applyBorder="1" applyAlignment="1" applyProtection="1">
      <alignment horizontal="left"/>
      <protection locked="0"/>
    </xf>
    <xf numFmtId="0" fontId="18" fillId="11" borderId="0" xfId="0" applyFont="1" applyFill="1" applyBorder="1" applyAlignment="1" applyProtection="1">
      <alignment horizontal="left"/>
      <protection locked="0"/>
    </xf>
    <xf numFmtId="0" fontId="18" fillId="7" borderId="17" xfId="0" applyFont="1" applyFill="1" applyBorder="1" applyAlignment="1" applyProtection="1">
      <alignment horizontal="left"/>
      <protection locked="0"/>
    </xf>
    <xf numFmtId="0" fontId="19" fillId="7" borderId="11" xfId="0" applyFont="1" applyFill="1" applyBorder="1" applyAlignment="1" applyProtection="1">
      <alignment horizontal="left"/>
      <protection locked="0"/>
    </xf>
    <xf numFmtId="0" fontId="19" fillId="7" borderId="12" xfId="0" applyFont="1" applyFill="1" applyBorder="1" applyAlignment="1" applyProtection="1">
      <alignment horizontal="left"/>
      <protection locked="0"/>
    </xf>
    <xf numFmtId="0" fontId="0" fillId="9" borderId="16" xfId="0" applyFont="1" applyFill="1" applyBorder="1" applyAlignment="1" applyProtection="1">
      <alignment horizontal="center" wrapText="1"/>
      <protection locked="0"/>
    </xf>
    <xf numFmtId="0" fontId="0" fillId="9" borderId="18" xfId="0" applyFont="1" applyFill="1" applyBorder="1" applyAlignment="1" applyProtection="1">
      <alignment horizontal="center" wrapText="1"/>
      <protection locked="0"/>
    </xf>
    <xf numFmtId="0" fontId="0" fillId="9" borderId="14" xfId="0" applyFont="1" applyFill="1" applyBorder="1" applyAlignment="1" applyProtection="1">
      <alignment horizontal="center" wrapText="1"/>
      <protection locked="0"/>
    </xf>
    <xf numFmtId="0" fontId="0" fillId="9" borderId="17" xfId="0" applyFont="1" applyFill="1" applyBorder="1" applyAlignment="1" applyProtection="1">
      <alignment horizontal="center" wrapText="1"/>
      <protection locked="0"/>
    </xf>
    <xf numFmtId="0" fontId="0" fillId="9" borderId="0" xfId="0" applyFont="1" applyFill="1" applyBorder="1" applyAlignment="1" applyProtection="1">
      <alignment horizontal="center" wrapText="1"/>
      <protection locked="0"/>
    </xf>
    <xf numFmtId="0" fontId="0" fillId="9" borderId="15" xfId="0" applyFont="1" applyFill="1" applyBorder="1" applyAlignment="1" applyProtection="1">
      <alignment horizontal="center" wrapText="1"/>
      <protection locked="0"/>
    </xf>
    <xf numFmtId="0" fontId="0" fillId="9" borderId="19" xfId="0" applyFont="1" applyFill="1" applyBorder="1" applyAlignment="1" applyProtection="1">
      <alignment horizontal="center" wrapText="1"/>
      <protection locked="0"/>
    </xf>
    <xf numFmtId="0" fontId="0" fillId="9" borderId="20" xfId="0" applyFont="1" applyFill="1" applyBorder="1" applyAlignment="1" applyProtection="1">
      <alignment horizontal="center" wrapText="1"/>
      <protection locked="0"/>
    </xf>
    <xf numFmtId="0" fontId="0" fillId="9" borderId="21" xfId="0" applyFont="1" applyFill="1" applyBorder="1" applyAlignment="1" applyProtection="1">
      <alignment horizontal="center" wrapText="1"/>
      <protection locked="0"/>
    </xf>
    <xf numFmtId="0" fontId="17"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2" fillId="0" borderId="0" xfId="0" applyFont="1" applyAlignment="1">
      <alignment wrapText="1"/>
    </xf>
    <xf numFmtId="0" fontId="4" fillId="0" borderId="0" xfId="0" applyFont="1" applyAlignment="1"/>
  </cellXfs>
  <cellStyles count="4">
    <cellStyle name="Standard" xfId="0" builtinId="0"/>
    <cellStyle name="Standard 2" xfId="1"/>
    <cellStyle name="Standard_HWB Kurzverf. Formular" xfId="3"/>
    <cellStyle name="Standard_HWB Kurzverf. Formular (2)" xfId="2"/>
  </cellStyles>
  <dxfs count="49">
    <dxf>
      <font>
        <b val="0"/>
        <i val="0"/>
        <strike val="0"/>
        <condense val="0"/>
        <extend val="0"/>
        <outline val="0"/>
        <shadow val="0"/>
        <u val="none"/>
        <vertAlign val="baseline"/>
        <sz val="11"/>
        <color auto="1"/>
        <name val="Calibri"/>
        <scheme val="minor"/>
      </font>
      <fill>
        <patternFill patternType="solid">
          <fgColor indexed="64"/>
          <bgColor theme="4" tint="0.59999389629810485"/>
        </patternFill>
      </fill>
      <protection locked="0" hidden="0"/>
    </dxf>
    <dxf>
      <border outline="0">
        <left style="thin">
          <color indexed="64"/>
        </left>
        <right style="thin">
          <color indexed="64"/>
        </right>
      </border>
    </dxf>
    <dxf>
      <font>
        <b val="0"/>
        <i val="0"/>
        <strike val="0"/>
        <condense val="0"/>
        <extend val="0"/>
        <outline val="0"/>
        <shadow val="0"/>
        <u val="none"/>
        <vertAlign val="baseline"/>
        <sz val="11"/>
        <color auto="1"/>
        <name val="Calibri"/>
        <scheme val="minor"/>
      </font>
      <fill>
        <patternFill patternType="solid">
          <fgColor indexed="64"/>
          <bgColor theme="4" tint="0.59999389629810485"/>
        </patternFill>
      </fill>
      <protection locked="0" hidden="0"/>
    </dxf>
    <dxf>
      <font>
        <b val="0"/>
        <i val="0"/>
        <strike val="0"/>
        <condense val="0"/>
        <extend val="0"/>
        <outline val="0"/>
        <shadow val="0"/>
        <u val="none"/>
        <vertAlign val="baseline"/>
        <sz val="11"/>
        <color auto="1"/>
        <name val="Calibri"/>
        <scheme val="minor"/>
      </font>
      <fill>
        <patternFill patternType="solid">
          <fgColor indexed="64"/>
          <bgColor theme="4" tint="0.59999389629810485"/>
        </patternFill>
      </fill>
      <protection locked="0" hidden="0"/>
    </dxf>
    <dxf>
      <font>
        <b val="0"/>
        <i val="0"/>
        <strike val="0"/>
        <condense val="0"/>
        <extend val="0"/>
        <outline val="0"/>
        <shadow val="0"/>
        <u val="none"/>
        <vertAlign val="baseline"/>
        <sz val="11"/>
        <color auto="1"/>
        <name val="Calibri"/>
        <scheme val="minor"/>
      </font>
      <fill>
        <patternFill patternType="solid">
          <fgColor indexed="64"/>
          <bgColor theme="4" tint="0.59999389629810485"/>
        </patternFill>
      </fill>
      <protection locked="0" hidden="0"/>
    </dxf>
    <dxf>
      <border outline="0">
        <left style="thin">
          <color indexed="64"/>
        </left>
        <right style="thin">
          <color indexed="64"/>
        </right>
      </border>
    </dxf>
    <dxf>
      <font>
        <b val="0"/>
        <i val="0"/>
        <strike val="0"/>
        <condense val="0"/>
        <extend val="0"/>
        <outline val="0"/>
        <shadow val="0"/>
        <u val="none"/>
        <vertAlign val="baseline"/>
        <sz val="11"/>
        <color auto="1"/>
        <name val="Calibri"/>
        <scheme val="minor"/>
      </font>
      <fill>
        <patternFill patternType="solid">
          <fgColor indexed="64"/>
          <bgColor theme="4" tint="0.59999389629810485"/>
        </patternFill>
      </fill>
      <protection locked="0" hidden="0"/>
    </dxf>
    <dxf>
      <font>
        <b val="0"/>
        <i val="0"/>
        <strike val="0"/>
        <condense val="0"/>
        <extend val="0"/>
        <outline val="0"/>
        <shadow val="0"/>
        <u val="none"/>
        <vertAlign val="baseline"/>
        <sz val="11"/>
        <color auto="1"/>
        <name val="Calibri"/>
        <scheme val="minor"/>
      </font>
      <fill>
        <patternFill patternType="solid">
          <fgColor indexed="64"/>
          <bgColor theme="4" tint="0.59999389629810485"/>
        </patternFill>
      </fill>
      <protection locked="0" hidden="0"/>
    </dxf>
    <dxf>
      <font>
        <b val="0"/>
        <i val="0"/>
        <strike val="0"/>
        <condense val="0"/>
        <extend val="0"/>
        <outline val="0"/>
        <shadow val="0"/>
        <u val="none"/>
        <vertAlign val="baseline"/>
        <sz val="11"/>
        <color auto="1"/>
        <name val="Calibri"/>
        <scheme val="minor"/>
      </font>
      <fill>
        <patternFill patternType="solid">
          <fgColor indexed="64"/>
          <bgColor theme="4" tint="0.59999389629810485"/>
        </patternFill>
      </fill>
      <alignment horizontal="left" vertical="bottom" textRotation="0" wrapText="0" indent="0" justifyLastLine="0" shrinkToFit="0" readingOrder="0"/>
      <protection locked="0" hidden="0"/>
    </dxf>
    <dxf>
      <border outline="0">
        <left style="thin">
          <color indexed="64"/>
        </left>
        <right style="thin">
          <color indexed="64"/>
        </right>
      </border>
    </dxf>
    <dxf>
      <font>
        <b val="0"/>
        <i val="0"/>
        <strike val="0"/>
        <condense val="0"/>
        <extend val="0"/>
        <outline val="0"/>
        <shadow val="0"/>
        <u val="none"/>
        <vertAlign val="baseline"/>
        <sz val="11"/>
        <color auto="1"/>
        <name val="Calibri"/>
        <scheme val="minor"/>
      </font>
      <fill>
        <patternFill patternType="solid">
          <fgColor indexed="64"/>
          <bgColor theme="4" tint="0.59999389629810485"/>
        </patternFill>
      </fill>
      <alignment horizontal="left" vertical="bottom" textRotation="0" wrapText="0" indent="0" justifyLastLine="0" shrinkToFit="0" readingOrder="0"/>
      <protection locked="0" hidden="0"/>
    </dxf>
    <dxf>
      <font>
        <b val="0"/>
        <i val="0"/>
        <strike val="0"/>
        <condense val="0"/>
        <extend val="0"/>
        <outline val="0"/>
        <shadow val="0"/>
        <u val="none"/>
        <vertAlign val="baseline"/>
        <sz val="11"/>
        <color auto="1"/>
        <name val="Calibri"/>
        <scheme val="minor"/>
      </font>
      <fill>
        <patternFill patternType="solid">
          <fgColor indexed="64"/>
          <bgColor theme="4" tint="0.59999389629810485"/>
        </patternFill>
      </fill>
      <alignment horizontal="left" vertical="bottom" textRotation="0" wrapText="0" indent="0" justifyLastLine="0" shrinkToFit="0" readingOrder="0"/>
      <protection locked="0" hidden="0"/>
    </dxf>
    <dxf>
      <font>
        <b val="0"/>
        <i val="0"/>
        <strike val="0"/>
        <condense val="0"/>
        <extend val="0"/>
        <outline val="0"/>
        <shadow val="0"/>
        <u val="none"/>
        <vertAlign val="baseline"/>
        <sz val="11"/>
        <color auto="1"/>
        <name val="Calibri"/>
        <scheme val="minor"/>
      </font>
      <fill>
        <patternFill patternType="solid">
          <fgColor indexed="64"/>
          <bgColor theme="4" tint="0.59999389629810485"/>
        </patternFill>
      </fill>
      <protection locked="0" hidden="0"/>
    </dxf>
    <dxf>
      <border outline="0">
        <left style="thin">
          <color indexed="64"/>
        </left>
        <right style="thin">
          <color indexed="64"/>
        </right>
      </border>
    </dxf>
    <dxf>
      <font>
        <b val="0"/>
        <i val="0"/>
        <strike val="0"/>
        <condense val="0"/>
        <extend val="0"/>
        <outline val="0"/>
        <shadow val="0"/>
        <u val="none"/>
        <vertAlign val="baseline"/>
        <sz val="11"/>
        <color auto="1"/>
        <name val="Calibri"/>
        <scheme val="minor"/>
      </font>
      <fill>
        <patternFill patternType="solid">
          <fgColor indexed="64"/>
          <bgColor theme="4" tint="0.59999389629810485"/>
        </patternFill>
      </fill>
      <protection locked="0" hidden="0"/>
    </dxf>
    <dxf>
      <font>
        <b val="0"/>
        <i val="0"/>
        <strike val="0"/>
        <condense val="0"/>
        <extend val="0"/>
        <outline val="0"/>
        <shadow val="0"/>
        <u val="none"/>
        <vertAlign val="baseline"/>
        <sz val="11"/>
        <color auto="1"/>
        <name val="Calibri"/>
        <scheme val="minor"/>
      </font>
      <fill>
        <patternFill patternType="solid">
          <fgColor indexed="64"/>
          <bgColor theme="4" tint="0.59999389629810485"/>
        </patternFill>
      </fill>
      <protection locked="0" hidden="0"/>
    </dxf>
    <dxf>
      <font>
        <b val="0"/>
        <i val="0"/>
        <strike val="0"/>
        <condense val="0"/>
        <extend val="0"/>
        <outline val="0"/>
        <shadow val="0"/>
        <u val="none"/>
        <vertAlign val="baseline"/>
        <sz val="11"/>
        <color auto="1"/>
        <name val="Calibri"/>
        <scheme val="minor"/>
      </font>
      <fill>
        <patternFill patternType="solid">
          <fgColor indexed="64"/>
          <bgColor theme="4" tint="0.59999389629810485"/>
        </patternFill>
      </fill>
      <protection locked="0" hidden="0"/>
    </dxf>
    <dxf>
      <border outline="0">
        <left style="thin">
          <color indexed="64"/>
        </left>
        <right style="thin">
          <color indexed="64"/>
        </right>
      </border>
    </dxf>
    <dxf>
      <font>
        <b val="0"/>
        <i val="0"/>
        <strike val="0"/>
        <condense val="0"/>
        <extend val="0"/>
        <outline val="0"/>
        <shadow val="0"/>
        <u val="none"/>
        <vertAlign val="baseline"/>
        <sz val="11"/>
        <color auto="1"/>
        <name val="Calibri"/>
        <scheme val="minor"/>
      </font>
      <fill>
        <patternFill patternType="solid">
          <fgColor indexed="64"/>
          <bgColor theme="4" tint="0.59999389629810485"/>
        </patternFill>
      </fill>
      <protection locked="0" hidden="0"/>
    </dxf>
    <dxf>
      <font>
        <b val="0"/>
        <i val="0"/>
        <strike val="0"/>
        <condense val="0"/>
        <extend val="0"/>
        <outline val="0"/>
        <shadow val="0"/>
        <u val="none"/>
        <vertAlign val="baseline"/>
        <sz val="11"/>
        <color auto="1"/>
        <name val="Calibri"/>
        <scheme val="minor"/>
      </font>
      <fill>
        <patternFill patternType="solid">
          <fgColor indexed="64"/>
          <bgColor theme="4" tint="0.59999389629810485"/>
        </patternFill>
      </fill>
      <protection locked="0" hidden="0"/>
    </dxf>
    <dxf>
      <font>
        <b val="0"/>
        <i val="0"/>
        <strike val="0"/>
        <condense val="0"/>
        <extend val="0"/>
        <outline val="0"/>
        <shadow val="0"/>
        <u val="none"/>
        <vertAlign val="baseline"/>
        <sz val="11"/>
        <color auto="1"/>
        <name val="Calibri"/>
        <scheme val="minor"/>
      </font>
      <fill>
        <patternFill patternType="solid">
          <fgColor indexed="64"/>
          <bgColor theme="4" tint="0.59999389629810485"/>
        </patternFill>
      </fill>
      <protection locked="0" hidden="0"/>
    </dxf>
    <dxf>
      <border outline="0">
        <left style="thin">
          <color indexed="64"/>
        </left>
        <right style="thin">
          <color indexed="64"/>
        </right>
      </border>
    </dxf>
    <dxf>
      <font>
        <b val="0"/>
        <i val="0"/>
        <strike val="0"/>
        <condense val="0"/>
        <extend val="0"/>
        <outline val="0"/>
        <shadow val="0"/>
        <u val="none"/>
        <vertAlign val="baseline"/>
        <sz val="11"/>
        <color auto="1"/>
        <name val="Calibri"/>
        <scheme val="minor"/>
      </font>
      <fill>
        <patternFill patternType="solid">
          <fgColor indexed="64"/>
          <bgColor theme="4" tint="0.59999389629810485"/>
        </patternFill>
      </fill>
      <protection locked="0" hidden="0"/>
    </dxf>
    <dxf>
      <font>
        <b val="0"/>
        <i val="0"/>
        <strike val="0"/>
        <condense val="0"/>
        <extend val="0"/>
        <outline val="0"/>
        <shadow val="0"/>
        <u val="none"/>
        <vertAlign val="baseline"/>
        <sz val="11"/>
        <color auto="1"/>
        <name val="Calibri"/>
        <scheme val="minor"/>
      </font>
      <fill>
        <patternFill patternType="solid">
          <fgColor indexed="64"/>
          <bgColor theme="4" tint="0.59999389629810485"/>
        </patternFill>
      </fill>
      <protection locked="0" hidden="0"/>
    </dxf>
    <dxf>
      <font>
        <b val="0"/>
        <i val="0"/>
        <strike val="0"/>
        <condense val="0"/>
        <extend val="0"/>
        <outline val="0"/>
        <shadow val="0"/>
        <u val="none"/>
        <vertAlign val="baseline"/>
        <sz val="11"/>
        <color auto="1"/>
        <name val="Calibri"/>
        <scheme val="minor"/>
      </font>
      <fill>
        <patternFill patternType="solid">
          <fgColor indexed="64"/>
          <bgColor theme="4" tint="0.59999389629810485"/>
        </patternFill>
      </fill>
      <protection locked="0" hidden="0"/>
    </dxf>
    <dxf>
      <font>
        <b val="0"/>
        <i val="0"/>
        <strike val="0"/>
        <condense val="0"/>
        <extend val="0"/>
        <outline val="0"/>
        <shadow val="0"/>
        <u val="none"/>
        <vertAlign val="baseline"/>
        <sz val="11"/>
        <color auto="1"/>
        <name val="Calibri"/>
        <scheme val="minor"/>
      </font>
      <fill>
        <patternFill patternType="solid">
          <fgColor indexed="64"/>
          <bgColor theme="4" tint="0.59999389629810485"/>
        </patternFill>
      </fill>
      <protection locked="0" hidden="0"/>
    </dxf>
    <dxf>
      <border outline="0">
        <left style="thin">
          <color indexed="64"/>
        </left>
      </border>
    </dxf>
    <dxf>
      <font>
        <b val="0"/>
        <i val="0"/>
        <strike val="0"/>
        <condense val="0"/>
        <extend val="0"/>
        <outline val="0"/>
        <shadow val="0"/>
        <u val="none"/>
        <vertAlign val="baseline"/>
        <sz val="11"/>
        <color auto="1"/>
        <name val="Calibri"/>
        <scheme val="minor"/>
      </font>
      <fill>
        <patternFill patternType="solid">
          <fgColor indexed="64"/>
          <bgColor theme="4" tint="0.59999389629810485"/>
        </patternFill>
      </fill>
      <protection locked="0" hidden="0"/>
    </dxf>
    <dxf>
      <font>
        <b val="0"/>
        <i val="0"/>
        <strike val="0"/>
        <condense val="0"/>
        <extend val="0"/>
        <outline val="0"/>
        <shadow val="0"/>
        <u val="none"/>
        <vertAlign val="baseline"/>
        <sz val="11"/>
        <color auto="1"/>
        <name val="Calibri"/>
        <scheme val="minor"/>
      </font>
      <fill>
        <patternFill patternType="solid">
          <fgColor indexed="64"/>
          <bgColor theme="4" tint="0.59999389629810485"/>
        </patternFill>
      </fill>
      <protection locked="0" hidden="0"/>
    </dxf>
    <dxf>
      <font>
        <b val="0"/>
        <i val="0"/>
        <strike val="0"/>
        <condense val="0"/>
        <extend val="0"/>
        <outline val="0"/>
        <shadow val="0"/>
        <u val="none"/>
        <vertAlign val="baseline"/>
        <sz val="11"/>
        <color auto="1"/>
        <name val="Calibri"/>
        <scheme val="minor"/>
      </font>
      <fill>
        <patternFill patternType="solid">
          <fgColor indexed="64"/>
          <bgColor theme="4" tint="0.59999389629810485"/>
        </patternFill>
      </fill>
      <protection locked="0" hidden="0"/>
    </dxf>
    <dxf>
      <border outline="0">
        <left style="thin">
          <color indexed="64"/>
        </left>
      </border>
    </dxf>
    <dxf>
      <font>
        <b val="0"/>
        <i val="0"/>
        <strike val="0"/>
        <condense val="0"/>
        <extend val="0"/>
        <outline val="0"/>
        <shadow val="0"/>
        <u val="none"/>
        <vertAlign val="baseline"/>
        <sz val="11"/>
        <color auto="1"/>
        <name val="Calibri"/>
        <scheme val="minor"/>
      </font>
      <fill>
        <patternFill patternType="solid">
          <fgColor indexed="64"/>
          <bgColor theme="4" tint="0.59999389629810485"/>
        </patternFill>
      </fill>
      <protection locked="0" hidden="0"/>
    </dxf>
    <dxf>
      <font>
        <b val="0"/>
        <i val="0"/>
        <strike val="0"/>
        <condense val="0"/>
        <extend val="0"/>
        <outline val="0"/>
        <shadow val="0"/>
        <u val="none"/>
        <vertAlign val="baseline"/>
        <sz val="11"/>
        <color auto="1"/>
        <name val="Calibri"/>
        <scheme val="minor"/>
      </font>
      <fill>
        <patternFill patternType="solid">
          <fgColor indexed="64"/>
          <bgColor theme="4" tint="0.59999389629810485"/>
        </patternFill>
      </fill>
      <protection locked="0" hidden="0"/>
    </dxf>
    <dxf>
      <fill>
        <patternFill>
          <bgColor rgb="FF00B050"/>
        </patternFill>
      </fill>
    </dxf>
    <dxf>
      <fill>
        <patternFill>
          <bgColor theme="4" tint="0.59996337778862885"/>
        </patternFill>
      </fill>
    </dxf>
    <dxf>
      <fill>
        <patternFill>
          <bgColor rgb="FF00B050"/>
        </patternFill>
      </fill>
    </dxf>
    <dxf>
      <fill>
        <patternFill>
          <bgColor rgb="FF00B050"/>
        </patternFill>
      </fill>
    </dxf>
    <dxf>
      <fill>
        <patternFill>
          <bgColor theme="4" tint="0.59996337778862885"/>
        </patternFill>
      </fill>
    </dxf>
    <dxf>
      <fill>
        <patternFill>
          <bgColor rgb="FF00B050"/>
        </patternFill>
      </fill>
    </dxf>
    <dxf>
      <fill>
        <patternFill>
          <bgColor theme="4" tint="0.59996337778862885"/>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ont>
        <b/>
        <i val="0"/>
        <color rgb="FFFF0000"/>
      </font>
    </dxf>
    <dxf>
      <font>
        <b/>
        <i val="0"/>
        <color rgb="FFFF0000"/>
      </font>
    </dxf>
    <dxf>
      <font>
        <b/>
        <i val="0"/>
        <color rgb="FFFF0000"/>
      </font>
    </dxf>
  </dxfs>
  <tableStyles count="0" defaultTableStyle="TableStyleMedium2" defaultPivotStyle="PivotStyleLight16"/>
  <colors>
    <mruColors>
      <color rgb="FFFF481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65</xdr:row>
      <xdr:rowOff>1</xdr:rowOff>
    </xdr:from>
    <xdr:to>
      <xdr:col>1</xdr:col>
      <xdr:colOff>1615440</xdr:colOff>
      <xdr:row>77</xdr:row>
      <xdr:rowOff>91910</xdr:rowOff>
    </xdr:to>
    <xdr:pic>
      <xdr:nvPicPr>
        <xdr:cNvPr id="2" name="Grafik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90875" y="12544426"/>
          <a:ext cx="1615440" cy="2377909"/>
        </a:xfrm>
        <a:prstGeom prst="rect">
          <a:avLst/>
        </a:prstGeom>
      </xdr:spPr>
    </xdr:pic>
    <xdr:clientData/>
  </xdr:twoCellAnchor>
  <xdr:twoCellAnchor editAs="oneCell">
    <xdr:from>
      <xdr:col>0</xdr:col>
      <xdr:colOff>0</xdr:colOff>
      <xdr:row>65</xdr:row>
      <xdr:rowOff>1</xdr:rowOff>
    </xdr:from>
    <xdr:to>
      <xdr:col>0</xdr:col>
      <xdr:colOff>1661160</xdr:colOff>
      <xdr:row>77</xdr:row>
      <xdr:rowOff>111645</xdr:rowOff>
    </xdr:to>
    <xdr:pic>
      <xdr:nvPicPr>
        <xdr:cNvPr id="3" name="Grafik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2544426"/>
          <a:ext cx="1661160" cy="23976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47625</xdr:colOff>
      <xdr:row>22</xdr:row>
      <xdr:rowOff>104800</xdr:rowOff>
    </xdr:from>
    <xdr:to>
      <xdr:col>17</xdr:col>
      <xdr:colOff>522959</xdr:colOff>
      <xdr:row>41</xdr:row>
      <xdr:rowOff>104262</xdr:rowOff>
    </xdr:to>
    <xdr:pic>
      <xdr:nvPicPr>
        <xdr:cNvPr id="2" name="Grafik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1344275" y="4372000"/>
          <a:ext cx="6457034" cy="36189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514350</xdr:colOff>
      <xdr:row>6</xdr:row>
      <xdr:rowOff>0</xdr:rowOff>
    </xdr:from>
    <xdr:to>
      <xdr:col>16</xdr:col>
      <xdr:colOff>218159</xdr:colOff>
      <xdr:row>27</xdr:row>
      <xdr:rowOff>104262</xdr:rowOff>
    </xdr:to>
    <xdr:pic>
      <xdr:nvPicPr>
        <xdr:cNvPr id="2" name="Grafik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6000750" y="1219200"/>
          <a:ext cx="7323809" cy="41047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0</xdr:colOff>
      <xdr:row>9</xdr:row>
      <xdr:rowOff>0</xdr:rowOff>
    </xdr:from>
    <xdr:to>
      <xdr:col>23</xdr:col>
      <xdr:colOff>341144</xdr:colOff>
      <xdr:row>59</xdr:row>
      <xdr:rowOff>132144</xdr:rowOff>
    </xdr:to>
    <xdr:pic>
      <xdr:nvPicPr>
        <xdr:cNvPr id="2" name="Grafik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6219825" y="1819275"/>
          <a:ext cx="14057144" cy="965714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0</xdr:colOff>
      <xdr:row>1</xdr:row>
      <xdr:rowOff>0</xdr:rowOff>
    </xdr:from>
    <xdr:to>
      <xdr:col>13</xdr:col>
      <xdr:colOff>713429</xdr:colOff>
      <xdr:row>17</xdr:row>
      <xdr:rowOff>37714</xdr:rowOff>
    </xdr:to>
    <xdr:pic>
      <xdr:nvPicPr>
        <xdr:cNvPr id="2" name="Grafik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3048000" y="190500"/>
          <a:ext cx="7571429" cy="30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8461305/Documents/Planungshilfe-Tool-0307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 Eingabe Ausgabe"/>
      <sheetName val="Gebäudeparameter"/>
      <sheetName val="Struktur Brandschutzelemente"/>
      <sheetName val="Mehrkosten_Mehraufwand"/>
      <sheetName val="Strangauslegung"/>
      <sheetName val="Druckverlust_Rundkanäle"/>
      <sheetName val="Strangdimensionierung"/>
      <sheetName val="Technikzentrale"/>
      <sheetName val="Gerätedimensionierung"/>
      <sheetName val="Luftqualität"/>
    </sheetNames>
    <sheetDataSet>
      <sheetData sheetId="0"/>
      <sheetData sheetId="1"/>
      <sheetData sheetId="2">
        <row r="14">
          <cell r="BK14">
            <v>290</v>
          </cell>
        </row>
        <row r="33">
          <cell r="BK33"/>
        </row>
        <row r="51">
          <cell r="BK51"/>
        </row>
        <row r="69">
          <cell r="BK69"/>
        </row>
        <row r="87">
          <cell r="BK87"/>
        </row>
      </sheetData>
      <sheetData sheetId="3"/>
      <sheetData sheetId="4"/>
      <sheetData sheetId="5"/>
      <sheetData sheetId="6"/>
      <sheetData sheetId="7"/>
      <sheetData sheetId="8"/>
      <sheetData sheetId="9"/>
    </sheetDataSet>
  </externalBook>
</externalLink>
</file>

<file path=xl/tables/table1.xml><?xml version="1.0" encoding="utf-8"?>
<table xmlns="http://schemas.openxmlformats.org/spreadsheetml/2006/main" id="3" name="Tabelle14" displayName="Tabelle14" ref="J66:J72" totalsRowShown="0" headerRowDxfId="32" dataDxfId="31" tableBorderDxfId="30">
  <autoFilter ref="J66:J72"/>
  <tableColumns count="1">
    <tableColumn id="1" name="Prozent erweiterte Kaskade" dataDxfId="29"/>
  </tableColumns>
  <tableStyleInfo name="TableStyleLight1" showFirstColumn="0" showLastColumn="0" showRowStripes="1" showColumnStripes="0"/>
</table>
</file>

<file path=xl/tables/table2.xml><?xml version="1.0" encoding="utf-8"?>
<table xmlns="http://schemas.openxmlformats.org/spreadsheetml/2006/main" id="4" name="Tabelle25" displayName="Tabelle25" ref="J60:K63" totalsRowShown="0" headerRowDxfId="28" dataDxfId="27" tableBorderDxfId="26">
  <autoFilter ref="J60:K63"/>
  <tableColumns count="2">
    <tableColumn id="1" name="Belüftungssystem der Wohnungsräume" dataDxfId="25"/>
    <tableColumn id="2" name="Spalte1" dataDxfId="24"/>
  </tableColumns>
  <tableStyleInfo name="TableStyleLight1" showFirstColumn="0" showLastColumn="0" showRowStripes="1" showColumnStripes="0"/>
</table>
</file>

<file path=xl/tables/table3.xml><?xml version="1.0" encoding="utf-8"?>
<table xmlns="http://schemas.openxmlformats.org/spreadsheetml/2006/main" id="10" name="Tabelle511" displayName="Tabelle511" ref="J37:J40" totalsRowShown="0" headerRowDxfId="23" dataDxfId="22" tableBorderDxfId="21">
  <autoFilter ref="J37:J40"/>
  <tableColumns count="1">
    <tableColumn id="1" name="Leitungsführung Fassade" dataDxfId="20"/>
  </tableColumns>
  <tableStyleInfo name="TableStyleLight1" showFirstColumn="0" showLastColumn="0" showRowStripes="1" showColumnStripes="0"/>
</table>
</file>

<file path=xl/tables/table4.xml><?xml version="1.0" encoding="utf-8"?>
<table xmlns="http://schemas.openxmlformats.org/spreadsheetml/2006/main" id="11" name="Tabelle612" displayName="Tabelle612" ref="K27:K32" totalsRowShown="0" headerRowDxfId="19" dataDxfId="18" tableBorderDxfId="17">
  <autoFilter ref="K27:K32"/>
  <tableColumns count="1">
    <tableColumn id="1" name="Bauweise des Kellers" dataDxfId="16"/>
  </tableColumns>
  <tableStyleInfo name="TableStyleLight1" showFirstColumn="0" showLastColumn="0" showRowStripes="1" showColumnStripes="0"/>
</table>
</file>

<file path=xl/tables/table5.xml><?xml version="1.0" encoding="utf-8"?>
<table xmlns="http://schemas.openxmlformats.org/spreadsheetml/2006/main" id="12" name="Tabelle713" displayName="Tabelle713" ref="K19:K23" totalsRowShown="0" headerRowDxfId="15" dataDxfId="14" tableBorderDxfId="13">
  <autoFilter ref="K19:K23"/>
  <tableColumns count="1">
    <tableColumn id="1" name="Bauweise des Daches" dataDxfId="12"/>
  </tableColumns>
  <tableStyleInfo name="TableStyleLight1" showFirstColumn="0" showLastColumn="0" showRowStripes="1" showColumnStripes="0"/>
</table>
</file>

<file path=xl/tables/table6.xml><?xml version="1.0" encoding="utf-8"?>
<table xmlns="http://schemas.openxmlformats.org/spreadsheetml/2006/main" id="13" name="Tabelle814" displayName="Tabelle814" ref="K11:K17" totalsRowShown="0" headerRowDxfId="11" dataDxfId="10" tableBorderDxfId="9">
  <autoFilter ref="K11:K17"/>
  <tableColumns count="1">
    <tableColumn id="1" name="Anzahl der Stränge" dataDxfId="8"/>
  </tableColumns>
  <tableStyleInfo name="TableStyleLight1" showFirstColumn="0" showLastColumn="0" showRowStripes="1" showColumnStripes="0"/>
</table>
</file>

<file path=xl/tables/table7.xml><?xml version="1.0" encoding="utf-8"?>
<table xmlns="http://schemas.openxmlformats.org/spreadsheetml/2006/main" id="14" name="Tabelle915" displayName="Tabelle915" ref="J8:J10" totalsRowShown="0" headerRowDxfId="7" dataDxfId="6" tableBorderDxfId="5">
  <autoFilter ref="J8:J10"/>
  <tableColumns count="1">
    <tableColumn id="1" name="Neubau oder Sanierung" dataDxfId="4"/>
  </tableColumns>
  <tableStyleInfo name="TableStyleLight1" showFirstColumn="0" showLastColumn="0" showRowStripes="1" showColumnStripes="0"/>
</table>
</file>

<file path=xl/tables/table8.xml><?xml version="1.0" encoding="utf-8"?>
<table xmlns="http://schemas.openxmlformats.org/spreadsheetml/2006/main" id="15" name="Tabelle94" displayName="Tabelle94" ref="J12:J15" totalsRowShown="0" headerRowDxfId="3" dataDxfId="2" tableBorderDxfId="1">
  <autoFilter ref="J12:J15"/>
  <sortState ref="J13:J15">
    <sortCondition ref="J12:J15"/>
  </sortState>
  <tableColumns count="1">
    <tableColumn id="1" name="Wohnungsaufteilung" dataDxfId="0"/>
  </tableColumns>
  <tableStyleInfo name="TableStyleLight1"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table" Target="../tables/table5.xml"/><Relationship Id="rId3" Type="http://schemas.openxmlformats.org/officeDocument/2006/relationships/vmlDrawing" Target="../drawings/vmlDrawing1.vml"/><Relationship Id="rId7" Type="http://schemas.openxmlformats.org/officeDocument/2006/relationships/table" Target="../tables/table4.xml"/><Relationship Id="rId12" Type="http://schemas.openxmlformats.org/officeDocument/2006/relationships/comments" Target="../comments1.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table" Target="../tables/table3.xml"/><Relationship Id="rId11" Type="http://schemas.openxmlformats.org/officeDocument/2006/relationships/table" Target="../tables/table8.xml"/><Relationship Id="rId5" Type="http://schemas.openxmlformats.org/officeDocument/2006/relationships/table" Target="../tables/table2.xml"/><Relationship Id="rId10" Type="http://schemas.openxmlformats.org/officeDocument/2006/relationships/table" Target="../tables/table7.xml"/><Relationship Id="rId4" Type="http://schemas.openxmlformats.org/officeDocument/2006/relationships/table" Target="../tables/table1.xml"/><Relationship Id="rId9" Type="http://schemas.openxmlformats.org/officeDocument/2006/relationships/table" Target="../tables/table6.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210"/>
  <sheetViews>
    <sheetView topLeftCell="U175" zoomScale="80" zoomScaleNormal="80" workbookViewId="0">
      <selection activeCell="J200" sqref="J200:J203"/>
    </sheetView>
  </sheetViews>
  <sheetFormatPr baseColWidth="10" defaultRowHeight="15"/>
  <cols>
    <col min="1" max="1" width="47.85546875" style="39" customWidth="1"/>
    <col min="2" max="2" width="48.5703125" style="38" customWidth="1"/>
    <col min="3" max="3" width="14.28515625" style="38" customWidth="1"/>
    <col min="4" max="4" width="12.7109375" style="38" customWidth="1"/>
    <col min="5" max="5" width="19.140625" style="38" customWidth="1"/>
    <col min="6" max="6" width="27.5703125" style="38" customWidth="1"/>
    <col min="7" max="7" width="3.42578125" style="38" bestFit="1" customWidth="1"/>
    <col min="8" max="8" width="94.28515625" style="38" customWidth="1"/>
    <col min="9" max="9" width="3.42578125" style="38" bestFit="1" customWidth="1"/>
    <col min="10" max="10" width="34.85546875" style="39" customWidth="1"/>
    <col min="11" max="11" width="31.85546875" style="40" customWidth="1"/>
    <col min="12" max="12" width="9.5703125" style="38" customWidth="1"/>
    <col min="13" max="13" width="11.42578125" style="38"/>
    <col min="14" max="14" width="3.42578125" style="38" bestFit="1" customWidth="1"/>
    <col min="15" max="15" width="11.42578125" style="38"/>
    <col min="16" max="16" width="15.7109375" style="38" customWidth="1"/>
    <col min="17" max="17" width="8.28515625" style="38" customWidth="1"/>
    <col min="18" max="22" width="11.42578125" style="38"/>
    <col min="23" max="23" width="51.5703125" style="38" customWidth="1"/>
    <col min="24" max="24" width="50.5703125" style="38" customWidth="1"/>
    <col min="25" max="25" width="43.42578125" style="38" customWidth="1"/>
    <col min="26" max="26" width="42.28515625" style="38" customWidth="1"/>
    <col min="27" max="27" width="41.7109375" style="38" customWidth="1"/>
    <col min="28" max="28" width="38.85546875" style="38" customWidth="1"/>
    <col min="29" max="29" width="38" style="38" customWidth="1"/>
    <col min="30" max="16384" width="11.42578125" style="38"/>
  </cols>
  <sheetData>
    <row r="1" spans="1:29" ht="23.25">
      <c r="A1" s="127" t="s">
        <v>32</v>
      </c>
      <c r="J1" s="39" t="s">
        <v>221</v>
      </c>
      <c r="K1" s="40" t="s">
        <v>222</v>
      </c>
      <c r="V1" s="38" t="s">
        <v>159</v>
      </c>
      <c r="W1" s="41" t="s">
        <v>154</v>
      </c>
      <c r="X1" s="41" t="s">
        <v>27</v>
      </c>
      <c r="Y1" s="41" t="s">
        <v>150</v>
      </c>
      <c r="Z1" s="41" t="s">
        <v>153</v>
      </c>
      <c r="AA1" s="41" t="s">
        <v>151</v>
      </c>
      <c r="AB1" s="41" t="s">
        <v>152</v>
      </c>
      <c r="AC1" s="41"/>
    </row>
    <row r="2" spans="1:29" s="45" customFormat="1" ht="18.75">
      <c r="A2" s="42" t="s">
        <v>184</v>
      </c>
      <c r="B2" s="43"/>
      <c r="C2" s="43"/>
      <c r="D2" s="43"/>
      <c r="E2" s="43"/>
      <c r="F2" s="44"/>
      <c r="J2" s="57"/>
      <c r="K2" s="71"/>
      <c r="L2" s="109"/>
      <c r="M2" s="45" t="s">
        <v>277</v>
      </c>
    </row>
    <row r="3" spans="1:29" s="45" customFormat="1">
      <c r="A3" s="61" t="s">
        <v>185</v>
      </c>
      <c r="B3" s="162"/>
      <c r="C3" s="55"/>
      <c r="D3" s="55"/>
      <c r="E3" s="55"/>
      <c r="F3" s="53"/>
      <c r="J3" s="57"/>
      <c r="K3" s="48"/>
      <c r="L3" s="110"/>
      <c r="M3" s="45" t="s">
        <v>278</v>
      </c>
    </row>
    <row r="4" spans="1:29" s="45" customFormat="1">
      <c r="A4" s="49" t="s">
        <v>234</v>
      </c>
      <c r="B4" s="50"/>
      <c r="C4" s="51" t="s">
        <v>24</v>
      </c>
      <c r="D4" s="51"/>
      <c r="E4" s="51"/>
      <c r="F4" s="125"/>
      <c r="J4" s="57" t="s">
        <v>297</v>
      </c>
      <c r="K4" s="48"/>
    </row>
    <row r="5" spans="1:29" s="45" customFormat="1">
      <c r="A5" s="49" t="s">
        <v>233</v>
      </c>
      <c r="B5" s="163"/>
      <c r="C5" s="51" t="s">
        <v>24</v>
      </c>
      <c r="D5" s="51"/>
      <c r="E5" s="51"/>
      <c r="F5" s="125"/>
      <c r="J5" s="90">
        <f>B6*B7*B4</f>
        <v>0</v>
      </c>
      <c r="K5" s="48" t="s">
        <v>23</v>
      </c>
    </row>
    <row r="6" spans="1:29" s="45" customFormat="1">
      <c r="A6" s="61"/>
      <c r="B6" s="56"/>
      <c r="C6" s="55"/>
      <c r="D6" s="55"/>
      <c r="E6" s="55"/>
      <c r="F6" s="48"/>
      <c r="H6" s="117"/>
      <c r="J6" s="61" t="s">
        <v>298</v>
      </c>
    </row>
    <row r="7" spans="1:29" s="45" customFormat="1">
      <c r="A7" s="49"/>
      <c r="B7" s="56"/>
      <c r="C7" s="51"/>
      <c r="D7" s="51"/>
      <c r="E7" s="55"/>
      <c r="F7" s="48"/>
      <c r="J7" s="57">
        <f>B6*B7</f>
        <v>0</v>
      </c>
      <c r="K7" s="48"/>
    </row>
    <row r="8" spans="1:29" s="45" customFormat="1" ht="15" customHeight="1">
      <c r="A8" s="49"/>
      <c r="B8" s="56"/>
      <c r="C8" s="87"/>
      <c r="E8" s="83"/>
      <c r="F8" s="84"/>
      <c r="J8" s="55" t="s">
        <v>256</v>
      </c>
      <c r="K8" s="57"/>
    </row>
    <row r="9" spans="1:29" s="45" customFormat="1">
      <c r="A9" s="58" t="s">
        <v>52</v>
      </c>
      <c r="B9" s="59"/>
      <c r="C9" s="60" t="s">
        <v>20</v>
      </c>
      <c r="D9" s="85"/>
      <c r="E9" s="85"/>
      <c r="F9" s="86"/>
      <c r="J9" s="55" t="s">
        <v>186</v>
      </c>
      <c r="K9" s="57"/>
    </row>
    <row r="10" spans="1:29" s="45" customFormat="1">
      <c r="A10" s="61" t="s">
        <v>320</v>
      </c>
      <c r="B10" s="119" t="e">
        <f>1/0.7/B4*SUM('[1]Struktur Brandschutzelemente'!BK14+'[1]Struktur Brandschutzelemente'!BK33+'[1]Struktur Brandschutzelemente'!BK51+'[1]Struktur Brandschutzelemente'!BK69+'[1]Struktur Brandschutzelemente'!BK87)</f>
        <v>#DIV/0!</v>
      </c>
      <c r="C10" s="45" t="s">
        <v>23</v>
      </c>
      <c r="E10" s="55"/>
      <c r="F10" s="48"/>
      <c r="J10" s="55" t="s">
        <v>187</v>
      </c>
      <c r="K10" s="57"/>
    </row>
    <row r="11" spans="1:29" s="45" customFormat="1">
      <c r="A11" s="61" t="s">
        <v>356</v>
      </c>
      <c r="B11" s="59"/>
      <c r="C11" s="45" t="s">
        <v>23</v>
      </c>
      <c r="F11" s="48"/>
      <c r="J11" s="61"/>
      <c r="K11" s="159" t="s">
        <v>167</v>
      </c>
      <c r="L11" s="45" t="s">
        <v>288</v>
      </c>
    </row>
    <row r="12" spans="1:29" s="45" customFormat="1">
      <c r="A12" s="61" t="s">
        <v>357</v>
      </c>
      <c r="B12" s="45" t="e">
        <f>B11/B4</f>
        <v>#DIV/0!</v>
      </c>
      <c r="C12" s="45" t="s">
        <v>23</v>
      </c>
      <c r="D12" s="158"/>
      <c r="F12" s="48"/>
      <c r="J12" s="55" t="s">
        <v>358</v>
      </c>
      <c r="K12" s="159">
        <v>1</v>
      </c>
      <c r="L12" s="45" t="s">
        <v>257</v>
      </c>
      <c r="M12" s="45" t="s">
        <v>294</v>
      </c>
    </row>
    <row r="13" spans="1:29" s="45" customFormat="1">
      <c r="A13" s="62" t="s">
        <v>214</v>
      </c>
      <c r="B13" s="63"/>
      <c r="C13" s="43" t="e">
        <f>IF(OR(AND(B12&gt;150,B12/B13&gt;150,B12/B13&lt;=450),AND(B12&lt;=150,B13=1)),L12,M12)</f>
        <v>#DIV/0!</v>
      </c>
      <c r="D13" s="43"/>
      <c r="E13" s="43"/>
      <c r="F13" s="44"/>
      <c r="J13" s="55" t="s">
        <v>359</v>
      </c>
      <c r="K13" s="159">
        <v>2</v>
      </c>
      <c r="L13" s="75" t="s">
        <v>259</v>
      </c>
    </row>
    <row r="14" spans="1:29" s="45" customFormat="1" ht="15" customHeight="1">
      <c r="A14" s="149"/>
      <c r="B14" s="150"/>
      <c r="C14" s="150"/>
      <c r="D14" s="150"/>
      <c r="E14" s="150"/>
      <c r="F14" s="151"/>
      <c r="J14" s="164" t="s">
        <v>362</v>
      </c>
      <c r="K14" s="159">
        <v>3</v>
      </c>
      <c r="L14" s="75" t="s">
        <v>293</v>
      </c>
    </row>
    <row r="15" spans="1:29" s="45" customFormat="1">
      <c r="A15" s="49" t="s">
        <v>361</v>
      </c>
      <c r="B15" s="126"/>
      <c r="C15" s="153"/>
      <c r="D15" s="153"/>
      <c r="E15" s="153"/>
      <c r="F15" s="154"/>
      <c r="J15" s="61" t="s">
        <v>360</v>
      </c>
      <c r="K15" s="159">
        <v>4</v>
      </c>
      <c r="L15" s="45" t="s">
        <v>258</v>
      </c>
    </row>
    <row r="16" spans="1:29" s="45" customFormat="1" ht="15" customHeight="1">
      <c r="A16" s="49" t="s">
        <v>359</v>
      </c>
      <c r="B16" s="59"/>
      <c r="C16" s="45" t="s">
        <v>23</v>
      </c>
      <c r="D16" s="153"/>
      <c r="E16" s="153"/>
      <c r="F16" s="154"/>
      <c r="J16" s="61"/>
      <c r="K16" s="159">
        <v>5</v>
      </c>
      <c r="L16" s="183" t="s">
        <v>260</v>
      </c>
      <c r="M16" s="184"/>
      <c r="N16" s="184"/>
      <c r="O16" s="184"/>
      <c r="P16" s="184"/>
      <c r="Q16" s="184"/>
      <c r="R16" s="184"/>
    </row>
    <row r="17" spans="1:18" s="45" customFormat="1">
      <c r="A17" s="49" t="s">
        <v>362</v>
      </c>
      <c r="B17" s="165"/>
      <c r="C17" s="158"/>
      <c r="D17" s="158"/>
      <c r="F17" s="48"/>
      <c r="J17" s="61"/>
      <c r="K17" s="159">
        <v>6</v>
      </c>
      <c r="L17" s="183"/>
      <c r="M17" s="184"/>
      <c r="N17" s="184"/>
      <c r="O17" s="184"/>
      <c r="P17" s="184"/>
      <c r="Q17" s="184"/>
      <c r="R17" s="184"/>
    </row>
    <row r="18" spans="1:18" s="45" customFormat="1">
      <c r="A18" s="166" t="s">
        <v>360</v>
      </c>
      <c r="B18" s="167" t="s">
        <v>363</v>
      </c>
      <c r="C18" s="158"/>
      <c r="D18" s="158"/>
      <c r="F18" s="48"/>
      <c r="J18" s="61"/>
      <c r="K18" s="159"/>
      <c r="L18" s="155"/>
      <c r="M18" s="156"/>
      <c r="N18" s="156"/>
      <c r="O18" s="156"/>
      <c r="P18" s="156"/>
      <c r="Q18" s="156"/>
      <c r="R18" s="156"/>
    </row>
    <row r="19" spans="1:18" s="45" customFormat="1">
      <c r="A19" s="46" t="s">
        <v>194</v>
      </c>
      <c r="B19" s="47"/>
      <c r="C19" s="64"/>
      <c r="D19" s="64"/>
      <c r="E19" s="43"/>
      <c r="F19" s="44"/>
      <c r="J19" s="61" t="s">
        <v>183</v>
      </c>
      <c r="K19" s="55" t="s">
        <v>194</v>
      </c>
      <c r="L19" s="89" t="s">
        <v>261</v>
      </c>
      <c r="M19" s="88"/>
      <c r="N19" s="88"/>
    </row>
    <row r="20" spans="1:18" s="45" customFormat="1" ht="15" customHeight="1">
      <c r="A20" s="185" t="s">
        <v>296</v>
      </c>
      <c r="B20" s="186"/>
      <c r="C20" s="186"/>
      <c r="D20" s="186"/>
      <c r="E20" s="186"/>
      <c r="F20" s="187"/>
      <c r="J20" s="61" t="s">
        <v>196</v>
      </c>
      <c r="K20" s="55" t="s">
        <v>183</v>
      </c>
    </row>
    <row r="21" spans="1:18" s="45" customFormat="1">
      <c r="A21" s="188"/>
      <c r="B21" s="189"/>
      <c r="C21" s="189"/>
      <c r="D21" s="189"/>
      <c r="E21" s="189"/>
      <c r="F21" s="190"/>
      <c r="J21" s="61" t="s">
        <v>197</v>
      </c>
      <c r="K21" s="55" t="s">
        <v>223</v>
      </c>
    </row>
    <row r="22" spans="1:18" s="45" customFormat="1">
      <c r="A22" s="188"/>
      <c r="B22" s="189"/>
      <c r="C22" s="189"/>
      <c r="D22" s="189"/>
      <c r="E22" s="189"/>
      <c r="F22" s="190"/>
      <c r="J22" s="65" t="s">
        <v>207</v>
      </c>
      <c r="K22" s="55" t="s">
        <v>208</v>
      </c>
    </row>
    <row r="23" spans="1:18" s="45" customFormat="1">
      <c r="A23" s="66"/>
      <c r="B23" s="112"/>
      <c r="C23" s="67"/>
      <c r="D23" s="67"/>
      <c r="F23" s="48"/>
      <c r="J23" s="65" t="s">
        <v>208</v>
      </c>
      <c r="K23" s="57" t="s">
        <v>295</v>
      </c>
    </row>
    <row r="24" spans="1:18" s="45" customFormat="1">
      <c r="A24" s="66"/>
      <c r="B24" s="67"/>
      <c r="C24" s="67"/>
      <c r="D24" s="67"/>
      <c r="F24" s="48"/>
      <c r="J24" s="65" t="s">
        <v>211</v>
      </c>
      <c r="K24" s="57"/>
    </row>
    <row r="25" spans="1:18" s="45" customFormat="1">
      <c r="A25" s="66"/>
      <c r="B25" s="67"/>
      <c r="C25" s="67"/>
      <c r="D25" s="67"/>
      <c r="F25" s="48"/>
      <c r="J25" s="65" t="s">
        <v>210</v>
      </c>
      <c r="K25" s="57"/>
    </row>
    <row r="26" spans="1:18" s="45" customFormat="1">
      <c r="A26" s="66"/>
      <c r="B26" s="67"/>
      <c r="C26" s="67"/>
      <c r="D26" s="67"/>
      <c r="F26" s="48"/>
      <c r="J26" s="65" t="s">
        <v>209</v>
      </c>
      <c r="K26" s="57"/>
    </row>
    <row r="27" spans="1:18" s="45" customFormat="1">
      <c r="A27" s="46" t="s">
        <v>195</v>
      </c>
      <c r="B27" s="47"/>
      <c r="C27" s="64"/>
      <c r="D27" s="64"/>
      <c r="E27" s="43"/>
      <c r="F27" s="44"/>
      <c r="J27" s="61" t="s">
        <v>204</v>
      </c>
      <c r="K27" s="55" t="s">
        <v>195</v>
      </c>
    </row>
    <row r="28" spans="1:18" s="45" customFormat="1" ht="15" customHeight="1">
      <c r="A28" s="188" t="s">
        <v>276</v>
      </c>
      <c r="B28" s="189"/>
      <c r="C28" s="189"/>
      <c r="D28" s="189"/>
      <c r="E28" s="189"/>
      <c r="F28" s="190"/>
      <c r="J28" s="61" t="s">
        <v>205</v>
      </c>
      <c r="K28" s="55" t="s">
        <v>208</v>
      </c>
    </row>
    <row r="29" spans="1:18" s="45" customFormat="1">
      <c r="A29" s="188" t="s">
        <v>275</v>
      </c>
      <c r="B29" s="189"/>
      <c r="C29" s="189"/>
      <c r="D29" s="189"/>
      <c r="E29" s="189"/>
      <c r="F29" s="190"/>
      <c r="J29" s="61" t="s">
        <v>206</v>
      </c>
      <c r="K29" s="55" t="s">
        <v>227</v>
      </c>
    </row>
    <row r="30" spans="1:18" s="45" customFormat="1">
      <c r="A30" s="191" t="s">
        <v>274</v>
      </c>
      <c r="B30" s="192"/>
      <c r="C30" s="192"/>
      <c r="D30" s="192"/>
      <c r="E30" s="192"/>
      <c r="F30" s="193"/>
      <c r="J30" s="61"/>
      <c r="K30" s="55" t="s">
        <v>226</v>
      </c>
    </row>
    <row r="31" spans="1:18" s="45" customFormat="1">
      <c r="A31" s="46" t="s">
        <v>230</v>
      </c>
      <c r="B31" s="47"/>
      <c r="C31" s="68"/>
      <c r="D31" s="68"/>
      <c r="E31" s="43"/>
      <c r="F31" s="44"/>
      <c r="J31" s="61"/>
      <c r="K31" s="55" t="s">
        <v>225</v>
      </c>
    </row>
    <row r="32" spans="1:18" s="45" customFormat="1">
      <c r="A32" s="188" t="s">
        <v>271</v>
      </c>
      <c r="B32" s="189"/>
      <c r="C32" s="189"/>
      <c r="D32" s="189"/>
      <c r="E32" s="189"/>
      <c r="F32" s="190"/>
      <c r="J32" s="61"/>
      <c r="K32" s="55" t="s">
        <v>224</v>
      </c>
    </row>
    <row r="33" spans="1:11" s="45" customFormat="1">
      <c r="A33" s="188" t="s">
        <v>270</v>
      </c>
      <c r="B33" s="189"/>
      <c r="C33" s="189"/>
      <c r="D33" s="189"/>
      <c r="E33" s="189"/>
      <c r="F33" s="190"/>
      <c r="J33" s="61"/>
      <c r="K33" s="57"/>
    </row>
    <row r="34" spans="1:11" s="45" customFormat="1">
      <c r="A34" s="188" t="s">
        <v>272</v>
      </c>
      <c r="B34" s="189"/>
      <c r="C34" s="189"/>
      <c r="D34" s="189"/>
      <c r="E34" s="189"/>
      <c r="F34" s="190"/>
      <c r="J34" s="61"/>
      <c r="K34" s="57"/>
    </row>
    <row r="35" spans="1:11" s="45" customFormat="1">
      <c r="A35" s="152" t="s">
        <v>273</v>
      </c>
      <c r="B35" s="153"/>
      <c r="C35" s="153"/>
      <c r="D35" s="153"/>
      <c r="E35" s="107"/>
      <c r="F35" s="108"/>
      <c r="J35" s="61"/>
      <c r="K35" s="57"/>
    </row>
    <row r="36" spans="1:11" s="45" customFormat="1">
      <c r="A36" s="157"/>
      <c r="B36" s="158"/>
      <c r="C36" s="158"/>
      <c r="D36" s="158"/>
      <c r="F36" s="48"/>
      <c r="J36" s="61"/>
      <c r="K36" s="57" t="s">
        <v>231</v>
      </c>
    </row>
    <row r="37" spans="1:11" s="45" customFormat="1">
      <c r="A37" s="46" t="s">
        <v>198</v>
      </c>
      <c r="B37" s="47"/>
      <c r="C37" s="43"/>
      <c r="D37" s="43"/>
      <c r="E37" s="43"/>
      <c r="F37" s="44"/>
      <c r="J37" s="55" t="s">
        <v>255</v>
      </c>
      <c r="K37" s="48" t="s">
        <v>232</v>
      </c>
    </row>
    <row r="38" spans="1:11" s="45" customFormat="1" ht="15" customHeight="1">
      <c r="A38" s="185" t="s">
        <v>228</v>
      </c>
      <c r="B38" s="186"/>
      <c r="C38" s="186"/>
      <c r="D38" s="150"/>
      <c r="E38" s="52"/>
      <c r="F38" s="53"/>
      <c r="J38" s="55" t="s">
        <v>199</v>
      </c>
      <c r="K38" s="48"/>
    </row>
    <row r="39" spans="1:11" s="45" customFormat="1" ht="43.5" customHeight="1">
      <c r="A39" s="188" t="s">
        <v>324</v>
      </c>
      <c r="B39" s="189"/>
      <c r="C39" s="189"/>
      <c r="D39" s="189"/>
      <c r="E39" s="189"/>
      <c r="F39" s="190"/>
      <c r="J39" s="55" t="s">
        <v>200</v>
      </c>
      <c r="K39" s="48"/>
    </row>
    <row r="40" spans="1:11" s="45" customFormat="1" ht="15.75" customHeight="1">
      <c r="A40" s="188" t="s">
        <v>325</v>
      </c>
      <c r="B40" s="189"/>
      <c r="C40" s="189"/>
      <c r="D40" s="189"/>
      <c r="E40" s="189"/>
      <c r="F40" s="190"/>
      <c r="J40" s="55" t="s">
        <v>201</v>
      </c>
      <c r="K40" s="48"/>
    </row>
    <row r="41" spans="1:11" s="45" customFormat="1" ht="17.25" customHeight="1">
      <c r="A41" s="188"/>
      <c r="B41" s="189"/>
      <c r="C41" s="189"/>
      <c r="D41" s="189"/>
      <c r="E41" s="189"/>
      <c r="F41" s="190"/>
      <c r="J41" s="61"/>
      <c r="K41" s="69" t="s">
        <v>212</v>
      </c>
    </row>
    <row r="42" spans="1:11" s="45" customFormat="1" ht="15" customHeight="1">
      <c r="A42" s="180" t="s">
        <v>229</v>
      </c>
      <c r="B42" s="181"/>
      <c r="C42" s="181"/>
      <c r="D42" s="181"/>
      <c r="E42" s="181"/>
      <c r="F42" s="182"/>
      <c r="J42" s="66" t="s">
        <v>183</v>
      </c>
      <c r="K42" s="57"/>
    </row>
    <row r="43" spans="1:11" s="45" customFormat="1" ht="15" customHeight="1">
      <c r="A43" s="180"/>
      <c r="B43" s="181"/>
      <c r="C43" s="181"/>
      <c r="D43" s="181"/>
      <c r="E43" s="181"/>
      <c r="F43" s="182"/>
      <c r="J43" s="66" t="s">
        <v>299</v>
      </c>
      <c r="K43" s="57"/>
    </row>
    <row r="44" spans="1:11" s="45" customFormat="1">
      <c r="A44" s="122" t="s">
        <v>303</v>
      </c>
      <c r="B44" s="124"/>
      <c r="C44" s="64"/>
      <c r="D44" s="64"/>
      <c r="E44" s="64"/>
      <c r="F44" s="123"/>
      <c r="J44" s="66" t="s">
        <v>300</v>
      </c>
      <c r="K44" s="57"/>
    </row>
    <row r="45" spans="1:11" s="45" customFormat="1">
      <c r="A45" s="180" t="s">
        <v>304</v>
      </c>
      <c r="B45" s="181"/>
      <c r="C45" s="181"/>
      <c r="D45" s="181"/>
      <c r="E45" s="181"/>
      <c r="F45" s="182"/>
      <c r="J45" s="66" t="s">
        <v>301</v>
      </c>
    </row>
    <row r="46" spans="1:11" s="45" customFormat="1">
      <c r="A46" s="180"/>
      <c r="B46" s="181"/>
      <c r="C46" s="181"/>
      <c r="D46" s="181"/>
      <c r="E46" s="181"/>
      <c r="F46" s="182"/>
      <c r="J46" s="66" t="s">
        <v>302</v>
      </c>
    </row>
    <row r="47" spans="1:11" s="45" customFormat="1">
      <c r="A47" s="180"/>
      <c r="B47" s="181"/>
      <c r="C47" s="181"/>
      <c r="D47" s="181"/>
      <c r="E47" s="181"/>
      <c r="F47" s="182"/>
      <c r="J47" s="121" t="s">
        <v>210</v>
      </c>
    </row>
    <row r="48" spans="1:11" s="45" customFormat="1">
      <c r="A48" s="194" t="s">
        <v>307</v>
      </c>
      <c r="B48" s="195"/>
      <c r="C48" s="173" t="s">
        <v>368</v>
      </c>
      <c r="D48" s="174"/>
      <c r="E48" s="169" t="s">
        <v>369</v>
      </c>
      <c r="F48" s="169"/>
      <c r="J48" s="61"/>
      <c r="K48" s="57"/>
    </row>
    <row r="49" spans="1:12" s="45" customFormat="1">
      <c r="A49" s="196" t="s">
        <v>305</v>
      </c>
      <c r="B49" s="197"/>
      <c r="C49" s="173" t="e">
        <f>IF(B15="Wohnungsanzahl gesamt",'Struktur Brandschutzelemente'!G142,'Struktur Brandschutzelemente'!G156)</f>
        <v>#DIV/0!</v>
      </c>
      <c r="D49" s="178"/>
      <c r="E49" s="52">
        <f>IF(B15="Wohnungsanzahl gesamt",'Struktur Brandschutzelemente'!G143,'Struktur Brandschutzelemente'!G157)</f>
        <v>0</v>
      </c>
      <c r="F49" s="53"/>
      <c r="J49" s="61"/>
      <c r="K49" s="120" t="s">
        <v>213</v>
      </c>
    </row>
    <row r="50" spans="1:12" s="45" customFormat="1">
      <c r="A50" s="198" t="s">
        <v>306</v>
      </c>
      <c r="B50" s="198"/>
      <c r="C50" s="179" t="e">
        <f>IF(B15="Wohnungsanzahl gesamt",'Struktur Brandschutzelemente'!M142,'Struktur Brandschutzelemente'!M156)</f>
        <v>#DIV/0!</v>
      </c>
      <c r="D50" s="71"/>
      <c r="E50" s="55">
        <f>IF(B15="Wohnungsanzahl gesamt",'Struktur Brandschutzelemente'!M143,'Struktur Brandschutzelemente'!M157)</f>
        <v>0</v>
      </c>
      <c r="F50" s="48"/>
      <c r="J50" s="61"/>
      <c r="K50" s="57"/>
    </row>
    <row r="51" spans="1:12" s="45" customFormat="1">
      <c r="A51" s="199" t="s">
        <v>235</v>
      </c>
      <c r="B51" s="200"/>
      <c r="C51" s="175" t="e">
        <f>IF(B15="Wohnungsanzahl gesamt",'Struktur Brandschutzelemente'!S142,'Struktur Brandschutzelemente'!S156)</f>
        <v>#DIV/0!</v>
      </c>
      <c r="D51" s="71"/>
      <c r="E51" s="55">
        <f>IF(B15="Wohnungsanzahl gesamt",'Struktur Brandschutzelemente'!S143,'Struktur Brandschutzelemente'!S157)</f>
        <v>0</v>
      </c>
      <c r="F51" s="48"/>
      <c r="J51" s="61"/>
      <c r="K51" s="57"/>
    </row>
    <row r="52" spans="1:12" s="45" customFormat="1" ht="15" customHeight="1">
      <c r="A52" s="198" t="s">
        <v>236</v>
      </c>
      <c r="B52" s="198"/>
      <c r="C52" s="175" t="e">
        <f>IF(B15="Wohnungsanzahl gesamt",'Struktur Brandschutzelemente'!Y142,'Struktur Brandschutzelemente'!Y156)</f>
        <v>#DIV/0!</v>
      </c>
      <c r="D52" s="71"/>
      <c r="E52" s="55">
        <f>IF(B15="Wohnungsanzahl gesamt",'Struktur Brandschutzelemente'!Y143,'Struktur Brandschutzelemente'!Y157)</f>
        <v>0</v>
      </c>
      <c r="F52" s="48"/>
      <c r="J52" s="61"/>
      <c r="K52" s="57"/>
    </row>
    <row r="53" spans="1:12" s="45" customFormat="1" ht="15" customHeight="1">
      <c r="A53" s="198" t="s">
        <v>237</v>
      </c>
      <c r="B53" s="198"/>
      <c r="C53" s="175" t="e">
        <f>IF(B15="Wohnungsanzahl gesamt",'Struktur Brandschutzelemente'!AE142,'Struktur Brandschutzelemente'!AE156)</f>
        <v>#DIV/0!</v>
      </c>
      <c r="D53" s="71"/>
      <c r="E53" s="55">
        <f>IF(B15="Wohnungsanzahl gesamt",'Struktur Brandschutzelemente'!AE143,'Struktur Brandschutzelemente'!AE157)</f>
        <v>0</v>
      </c>
      <c r="F53" s="48"/>
      <c r="J53" s="61"/>
      <c r="K53" s="57"/>
    </row>
    <row r="54" spans="1:12" s="45" customFormat="1">
      <c r="A54" s="200" t="s">
        <v>269</v>
      </c>
      <c r="B54" s="200"/>
      <c r="C54" s="175" t="e">
        <f>IF(B15="Wohnungsanzahl gesamt",'Struktur Brandschutzelemente'!AK142,'Struktur Brandschutzelemente'!AK156)</f>
        <v>#DIV/0!</v>
      </c>
      <c r="D54" s="71"/>
      <c r="E54" s="55">
        <f>IF(B15="Wohnungsanzahl gesamt",'Struktur Brandschutzelemente'!AK143,'Struktur Brandschutzelemente'!AK157)</f>
        <v>0</v>
      </c>
      <c r="F54" s="48"/>
      <c r="J54" s="61"/>
      <c r="K54" s="57"/>
    </row>
    <row r="55" spans="1:12" s="45" customFormat="1">
      <c r="A55" s="198" t="s">
        <v>365</v>
      </c>
      <c r="B55" s="198"/>
      <c r="C55" s="175" t="e">
        <f>IF(B15="Wohnungsanzahl gesamt",'Struktur Brandschutzelemente'!AQ142,'Struktur Brandschutzelemente'!AQ156)</f>
        <v>#DIV/0!</v>
      </c>
      <c r="D55" s="71"/>
      <c r="E55" s="55">
        <f>IF(B15="Wohnungsanzahl gesamt",'Struktur Brandschutzelemente'!AQ143,'Struktur Brandschutzelemente'!AQ157)</f>
        <v>0</v>
      </c>
      <c r="F55" s="48"/>
      <c r="J55" s="61"/>
      <c r="K55" s="57"/>
    </row>
    <row r="56" spans="1:12" s="45" customFormat="1">
      <c r="A56" s="198" t="s">
        <v>366</v>
      </c>
      <c r="B56" s="198"/>
      <c r="C56" s="175" t="e">
        <f>IF(B15="Wohnungsanzahl gesamt",'Struktur Brandschutzelemente'!AW142,'Struktur Brandschutzelemente'!AW156)</f>
        <v>#DIV/0!</v>
      </c>
      <c r="D56" s="71"/>
      <c r="E56" s="55">
        <f>IF(B15="Wohnungsanzahl gesamt",'Struktur Brandschutzelemente'!AW143,'Struktur Brandschutzelemente'!AW157)</f>
        <v>0</v>
      </c>
      <c r="F56" s="48"/>
      <c r="J56" s="61"/>
      <c r="K56" s="57"/>
    </row>
    <row r="57" spans="1:12" s="45" customFormat="1">
      <c r="A57" s="199" t="s">
        <v>280</v>
      </c>
      <c r="B57" s="200"/>
      <c r="C57" s="176" t="e">
        <f>IF(B15="Wohnungsanzahl gesamt",'Struktur Brandschutzelemente'!BC142,'Struktur Brandschutzelemente'!BC156)</f>
        <v>#DIV/0!</v>
      </c>
      <c r="D57" s="132"/>
      <c r="E57" s="177">
        <f>IF(B15="Wohnungsanzahl gesamt",'Struktur Brandschutzelemente'!BC143,'Struktur Brandschutzelemente'!BC157)</f>
        <v>0</v>
      </c>
      <c r="F57" s="172"/>
      <c r="J57" s="61"/>
      <c r="K57" s="57"/>
    </row>
    <row r="58" spans="1:12" s="45" customFormat="1">
      <c r="A58" s="61"/>
      <c r="B58" s="67"/>
      <c r="C58" s="67"/>
      <c r="D58" s="67"/>
      <c r="F58" s="48"/>
      <c r="J58" s="61"/>
      <c r="K58" s="57"/>
    </row>
    <row r="59" spans="1:12" s="45" customFormat="1">
      <c r="A59" s="55"/>
      <c r="B59" s="134"/>
      <c r="F59" s="48"/>
      <c r="J59" s="61"/>
      <c r="K59" s="57"/>
    </row>
    <row r="60" spans="1:12" s="45" customFormat="1">
      <c r="A60" s="46" t="s">
        <v>190</v>
      </c>
      <c r="B60" s="47"/>
      <c r="C60" s="43"/>
      <c r="D60" s="43"/>
      <c r="E60" s="43"/>
      <c r="F60" s="44"/>
      <c r="J60" s="55" t="s">
        <v>190</v>
      </c>
      <c r="K60" s="57" t="s">
        <v>282</v>
      </c>
      <c r="L60" s="45">
        <f>IF(B60=J61,0,1)</f>
        <v>1</v>
      </c>
    </row>
    <row r="61" spans="1:12" s="45" customFormat="1">
      <c r="A61" s="55"/>
      <c r="B61" s="55"/>
      <c r="C61" s="55"/>
      <c r="D61" s="55"/>
      <c r="E61" s="55"/>
      <c r="F61" s="53"/>
      <c r="J61" s="55" t="s">
        <v>188</v>
      </c>
      <c r="K61" s="57"/>
    </row>
    <row r="62" spans="1:12" s="45" customFormat="1" ht="14.45" customHeight="1">
      <c r="A62" s="189" t="s">
        <v>193</v>
      </c>
      <c r="B62" s="189"/>
      <c r="C62" s="189"/>
      <c r="D62" s="189"/>
      <c r="E62" s="189"/>
      <c r="F62" s="190"/>
      <c r="J62" s="55" t="s">
        <v>247</v>
      </c>
      <c r="K62" s="57" t="s">
        <v>281</v>
      </c>
    </row>
    <row r="63" spans="1:12" s="45" customFormat="1">
      <c r="A63" s="189"/>
      <c r="B63" s="189"/>
      <c r="C63" s="189"/>
      <c r="D63" s="189"/>
      <c r="E63" s="189"/>
      <c r="F63" s="190"/>
      <c r="J63" s="55" t="s">
        <v>189</v>
      </c>
      <c r="K63" s="57"/>
    </row>
    <row r="64" spans="1:12" s="45" customFormat="1">
      <c r="A64" s="157"/>
      <c r="B64" s="158"/>
      <c r="C64" s="158"/>
      <c r="D64" s="158"/>
      <c r="E64" s="55"/>
      <c r="F64" s="71"/>
      <c r="J64" s="61"/>
      <c r="K64" s="57"/>
    </row>
    <row r="65" spans="1:11" s="45" customFormat="1">
      <c r="A65" s="128" t="s">
        <v>191</v>
      </c>
      <c r="B65" s="72" t="s">
        <v>192</v>
      </c>
      <c r="C65" s="55"/>
      <c r="D65" s="55"/>
      <c r="E65" s="55"/>
      <c r="F65" s="71"/>
      <c r="J65" s="61"/>
      <c r="K65" s="113" t="s">
        <v>283</v>
      </c>
    </row>
    <row r="66" spans="1:11" s="45" customFormat="1">
      <c r="A66" s="128"/>
      <c r="B66" s="72"/>
      <c r="C66" s="55"/>
      <c r="D66" s="55"/>
      <c r="E66" s="55"/>
      <c r="F66" s="71"/>
      <c r="J66" s="55" t="s">
        <v>254</v>
      </c>
      <c r="K66" s="57"/>
    </row>
    <row r="67" spans="1:11" s="45" customFormat="1">
      <c r="A67" s="128"/>
      <c r="B67" s="72"/>
      <c r="C67" s="55"/>
      <c r="D67" s="55"/>
      <c r="E67" s="55"/>
      <c r="F67" s="71"/>
      <c r="J67" s="55" t="s">
        <v>248</v>
      </c>
      <c r="K67" s="57"/>
    </row>
    <row r="68" spans="1:11" s="45" customFormat="1">
      <c r="A68" s="128"/>
      <c r="B68" s="72"/>
      <c r="C68" s="55"/>
      <c r="D68" s="55"/>
      <c r="E68" s="55"/>
      <c r="F68" s="71"/>
      <c r="J68" s="55" t="s">
        <v>249</v>
      </c>
      <c r="K68" s="57"/>
    </row>
    <row r="69" spans="1:11" s="45" customFormat="1">
      <c r="A69" s="128"/>
      <c r="B69" s="72"/>
      <c r="C69" s="55"/>
      <c r="D69" s="55"/>
      <c r="E69" s="55"/>
      <c r="F69" s="71"/>
      <c r="J69" s="55" t="s">
        <v>250</v>
      </c>
      <c r="K69" s="57"/>
    </row>
    <row r="70" spans="1:11" s="45" customFormat="1">
      <c r="A70" s="128"/>
      <c r="B70" s="72"/>
      <c r="C70" s="55"/>
      <c r="D70" s="55"/>
      <c r="E70" s="55"/>
      <c r="F70" s="71"/>
      <c r="J70" s="55" t="s">
        <v>251</v>
      </c>
      <c r="K70" s="57"/>
    </row>
    <row r="71" spans="1:11" s="45" customFormat="1">
      <c r="A71" s="128"/>
      <c r="B71" s="72"/>
      <c r="C71" s="55"/>
      <c r="D71" s="55"/>
      <c r="E71" s="55"/>
      <c r="F71" s="71"/>
      <c r="J71" s="55" t="s">
        <v>252</v>
      </c>
      <c r="K71" s="57"/>
    </row>
    <row r="72" spans="1:11" s="45" customFormat="1">
      <c r="A72" s="128"/>
      <c r="B72" s="72"/>
      <c r="C72" s="55"/>
      <c r="D72" s="55"/>
      <c r="E72" s="55"/>
      <c r="F72" s="71"/>
      <c r="J72" s="55" t="s">
        <v>253</v>
      </c>
      <c r="K72" s="57"/>
    </row>
    <row r="73" spans="1:11" s="45" customFormat="1">
      <c r="A73" s="128"/>
      <c r="B73" s="72"/>
      <c r="C73" s="55"/>
      <c r="D73" s="55"/>
      <c r="E73" s="55"/>
      <c r="F73" s="71"/>
      <c r="J73" s="61"/>
      <c r="K73" s="57"/>
    </row>
    <row r="74" spans="1:11" s="45" customFormat="1">
      <c r="A74" s="128"/>
      <c r="B74" s="72"/>
      <c r="C74" s="55"/>
      <c r="D74" s="55"/>
      <c r="E74" s="55"/>
      <c r="F74" s="71"/>
      <c r="J74" s="61"/>
      <c r="K74" s="57"/>
    </row>
    <row r="75" spans="1:11" s="45" customFormat="1">
      <c r="A75" s="128"/>
      <c r="B75" s="72"/>
      <c r="C75" s="55"/>
      <c r="D75" s="55"/>
      <c r="E75" s="55"/>
      <c r="F75" s="71"/>
      <c r="J75" s="61"/>
      <c r="K75" s="57"/>
    </row>
    <row r="76" spans="1:11" s="45" customFormat="1">
      <c r="A76" s="128"/>
      <c r="B76" s="72"/>
      <c r="C76" s="55"/>
      <c r="D76" s="55"/>
      <c r="E76" s="55"/>
      <c r="F76" s="71"/>
      <c r="J76" s="61"/>
      <c r="K76" s="57"/>
    </row>
    <row r="77" spans="1:11" s="45" customFormat="1">
      <c r="A77" s="128"/>
      <c r="B77" s="55"/>
      <c r="C77" s="55"/>
      <c r="D77" s="55"/>
      <c r="E77" s="55"/>
      <c r="F77" s="71"/>
      <c r="J77" s="61"/>
      <c r="K77" s="57"/>
    </row>
    <row r="78" spans="1:11" s="45" customFormat="1">
      <c r="A78" s="128"/>
      <c r="B78" s="55"/>
      <c r="C78" s="55"/>
      <c r="D78" s="55"/>
      <c r="E78" s="55"/>
      <c r="F78" s="71"/>
      <c r="J78" s="61"/>
      <c r="K78" s="57"/>
    </row>
    <row r="79" spans="1:11" s="45" customFormat="1">
      <c r="A79" s="128"/>
      <c r="B79" s="55"/>
      <c r="C79" s="55"/>
      <c r="D79" s="55"/>
      <c r="E79" s="55"/>
      <c r="F79" s="71"/>
      <c r="J79" s="61"/>
      <c r="K79" s="57"/>
    </row>
    <row r="80" spans="1:11" s="45" customFormat="1" ht="18.75">
      <c r="A80" s="202" t="s">
        <v>203</v>
      </c>
      <c r="B80" s="203"/>
      <c r="C80" s="43"/>
      <c r="D80" s="43"/>
      <c r="E80" s="43"/>
      <c r="F80" s="73"/>
      <c r="J80" s="61"/>
      <c r="K80" s="57"/>
    </row>
    <row r="81" spans="1:12" s="74" customFormat="1">
      <c r="A81" s="194" t="s">
        <v>319</v>
      </c>
      <c r="B81" s="195"/>
      <c r="C81" s="133"/>
      <c r="D81" s="133"/>
      <c r="E81" s="133"/>
      <c r="F81" s="73"/>
      <c r="J81" s="49"/>
      <c r="K81" s="76"/>
    </row>
    <row r="82" spans="1:12" s="74" customFormat="1">
      <c r="A82" s="201" t="s">
        <v>305</v>
      </c>
      <c r="B82" s="198"/>
      <c r="F82" s="71"/>
      <c r="J82" s="49"/>
      <c r="K82" s="76"/>
    </row>
    <row r="83" spans="1:12" s="74" customFormat="1">
      <c r="A83" s="198" t="s">
        <v>306</v>
      </c>
      <c r="B83" s="198"/>
      <c r="F83" s="71"/>
      <c r="J83" s="49"/>
      <c r="K83" s="76"/>
    </row>
    <row r="84" spans="1:12" s="74" customFormat="1">
      <c r="A84" s="201" t="s">
        <v>235</v>
      </c>
      <c r="B84" s="198"/>
      <c r="F84" s="71"/>
      <c r="J84" s="49"/>
      <c r="K84" s="76"/>
    </row>
    <row r="85" spans="1:12" s="74" customFormat="1">
      <c r="A85" s="198" t="s">
        <v>236</v>
      </c>
      <c r="B85" s="198"/>
      <c r="F85" s="71"/>
      <c r="J85" s="49"/>
      <c r="K85" s="76"/>
    </row>
    <row r="86" spans="1:12" s="74" customFormat="1">
      <c r="A86" s="198" t="s">
        <v>237</v>
      </c>
      <c r="B86" s="198"/>
      <c r="F86" s="71"/>
      <c r="J86" s="49"/>
      <c r="K86" s="76"/>
    </row>
    <row r="87" spans="1:12" s="74" customFormat="1">
      <c r="A87" s="198" t="s">
        <v>269</v>
      </c>
      <c r="B87" s="198"/>
      <c r="F87" s="71"/>
      <c r="J87" s="49"/>
      <c r="K87" s="76"/>
    </row>
    <row r="88" spans="1:12" s="74" customFormat="1">
      <c r="A88" s="198" t="s">
        <v>279</v>
      </c>
      <c r="B88" s="198"/>
      <c r="F88" s="71"/>
      <c r="J88" s="49"/>
      <c r="K88" s="76"/>
    </row>
    <row r="89" spans="1:12" s="74" customFormat="1">
      <c r="A89" s="201" t="s">
        <v>280</v>
      </c>
      <c r="B89" s="198"/>
      <c r="F89" s="71"/>
      <c r="J89" s="49"/>
      <c r="K89" s="76"/>
    </row>
    <row r="90" spans="1:12" s="74" customFormat="1">
      <c r="A90" s="49"/>
      <c r="B90" s="75"/>
      <c r="F90" s="71"/>
      <c r="J90" s="49"/>
      <c r="K90" s="113" t="s">
        <v>284</v>
      </c>
    </row>
    <row r="91" spans="1:12" s="45" customFormat="1">
      <c r="A91" s="160" t="s">
        <v>202</v>
      </c>
      <c r="B91" s="77"/>
      <c r="C91" s="77"/>
      <c r="D91" s="77"/>
      <c r="E91" s="43"/>
      <c r="F91" s="44"/>
      <c r="J91" s="61"/>
      <c r="K91" s="113" t="s">
        <v>285</v>
      </c>
    </row>
    <row r="92" spans="1:12" s="45" customFormat="1">
      <c r="A92" s="161" t="s">
        <v>308</v>
      </c>
      <c r="B92" s="70"/>
      <c r="C92" s="70"/>
      <c r="D92" s="70"/>
      <c r="F92" s="48"/>
      <c r="J92" s="61"/>
      <c r="K92" s="113" t="s">
        <v>286</v>
      </c>
      <c r="L92" s="45" t="s">
        <v>287</v>
      </c>
    </row>
    <row r="93" spans="1:12" s="45" customFormat="1">
      <c r="A93" s="161" t="s">
        <v>309</v>
      </c>
      <c r="B93" s="111"/>
      <c r="C93" s="70"/>
      <c r="D93" s="70"/>
      <c r="F93" s="48"/>
      <c r="J93" s="61"/>
      <c r="K93" s="45" t="s">
        <v>289</v>
      </c>
    </row>
    <row r="94" spans="1:12" s="45" customFormat="1">
      <c r="A94" s="161" t="s">
        <v>310</v>
      </c>
      <c r="B94" s="111"/>
      <c r="C94" s="70"/>
      <c r="D94" s="70"/>
      <c r="F94" s="48"/>
      <c r="J94" s="61"/>
      <c r="K94" s="113"/>
    </row>
    <row r="95" spans="1:12" s="45" customFormat="1">
      <c r="A95" s="161" t="s">
        <v>312</v>
      </c>
      <c r="B95" s="70"/>
      <c r="C95" s="70"/>
      <c r="D95" s="70"/>
      <c r="F95" s="48"/>
      <c r="J95" s="61"/>
      <c r="K95" s="57"/>
    </row>
    <row r="96" spans="1:12" s="74" customFormat="1">
      <c r="A96" s="161" t="s">
        <v>311</v>
      </c>
      <c r="F96" s="71"/>
      <c r="J96" s="49"/>
      <c r="K96" s="76"/>
    </row>
    <row r="97" spans="1:28" s="74" customFormat="1">
      <c r="A97" s="161"/>
      <c r="F97" s="132"/>
      <c r="J97" s="49"/>
      <c r="K97" s="76"/>
    </row>
    <row r="98" spans="1:28">
      <c r="A98" s="129" t="s">
        <v>313</v>
      </c>
      <c r="B98" s="130"/>
      <c r="C98" s="130"/>
      <c r="D98" s="130"/>
      <c r="E98" s="130"/>
      <c r="F98" s="131"/>
      <c r="G98" s="114"/>
      <c r="H98" s="114"/>
      <c r="I98" s="114"/>
      <c r="J98" s="115"/>
      <c r="K98" s="116"/>
      <c r="L98" s="74"/>
      <c r="M98" s="74"/>
      <c r="N98" s="74"/>
      <c r="O98" s="74"/>
      <c r="P98" s="74"/>
      <c r="Q98" s="74"/>
      <c r="R98" s="74"/>
      <c r="S98" s="74"/>
      <c r="T98" s="74"/>
      <c r="U98" s="74"/>
      <c r="X98" s="38" t="s">
        <v>158</v>
      </c>
      <c r="Y98" s="38" t="s">
        <v>29</v>
      </c>
      <c r="Z98" s="38" t="s">
        <v>29</v>
      </c>
      <c r="AA98" s="38" t="s">
        <v>29</v>
      </c>
      <c r="AB98" s="38" t="s">
        <v>29</v>
      </c>
    </row>
    <row r="99" spans="1:28" s="45" customFormat="1">
      <c r="A99" s="161" t="s">
        <v>314</v>
      </c>
      <c r="B99" s="70"/>
      <c r="C99" s="70"/>
      <c r="D99" s="70"/>
      <c r="F99" s="48"/>
      <c r="J99" s="61"/>
      <c r="K99" s="57"/>
    </row>
    <row r="100" spans="1:28" s="45" customFormat="1">
      <c r="A100" s="161" t="s">
        <v>315</v>
      </c>
      <c r="B100" s="70"/>
      <c r="C100" s="70"/>
      <c r="D100" s="70"/>
      <c r="F100" s="48"/>
      <c r="J100" s="61"/>
      <c r="K100" s="57"/>
    </row>
    <row r="101" spans="1:28" s="45" customFormat="1">
      <c r="A101" s="161" t="s">
        <v>316</v>
      </c>
      <c r="B101" s="70"/>
      <c r="C101" s="70"/>
      <c r="D101" s="70"/>
      <c r="F101" s="48"/>
      <c r="J101" s="61"/>
      <c r="K101" s="57"/>
    </row>
    <row r="102" spans="1:28" s="45" customFormat="1">
      <c r="A102" s="161" t="s">
        <v>317</v>
      </c>
      <c r="B102" s="70"/>
      <c r="C102" s="70"/>
      <c r="D102" s="70"/>
      <c r="F102" s="48"/>
      <c r="J102" s="61"/>
      <c r="K102" s="57"/>
    </row>
    <row r="103" spans="1:28" s="45" customFormat="1">
      <c r="A103" s="161" t="s">
        <v>318</v>
      </c>
      <c r="B103" s="70"/>
      <c r="C103" s="70"/>
      <c r="D103" s="70"/>
      <c r="F103" s="48"/>
      <c r="J103" s="61"/>
      <c r="K103" s="57"/>
    </row>
    <row r="104" spans="1:28" s="45" customFormat="1">
      <c r="A104" s="161"/>
      <c r="B104" s="70"/>
      <c r="C104" s="70"/>
      <c r="D104" s="70"/>
      <c r="F104" s="48"/>
      <c r="J104" s="61"/>
      <c r="K104" s="57"/>
    </row>
    <row r="111" spans="1:28">
      <c r="A111" s="80" t="s">
        <v>359</v>
      </c>
      <c r="C111" s="41" t="s">
        <v>48</v>
      </c>
      <c r="F111" s="41" t="s">
        <v>44</v>
      </c>
      <c r="H111" s="41" t="s">
        <v>49</v>
      </c>
    </row>
    <row r="113" spans="1:28">
      <c r="A113" s="80" t="s">
        <v>160</v>
      </c>
      <c r="C113" s="38" t="e">
        <f>IF($B$13=1,$B$12/$B$13/$B$16,$B$12/$B$13/$B$16)</f>
        <v>#DIV/0!</v>
      </c>
      <c r="F113" s="38">
        <f>$B$16</f>
        <v>0</v>
      </c>
      <c r="G113" s="38" t="s">
        <v>23</v>
      </c>
      <c r="H113" s="38" t="e">
        <f>F113*C113</f>
        <v>#DIV/0!</v>
      </c>
      <c r="I113" s="38" t="s">
        <v>23</v>
      </c>
    </row>
    <row r="114" spans="1:28">
      <c r="A114" s="80" t="s">
        <v>161</v>
      </c>
      <c r="C114" s="38" t="e">
        <f>IF($B$13=1,0,$B$12/$B$13/$B$16)</f>
        <v>#DIV/0!</v>
      </c>
      <c r="F114" s="38">
        <f t="shared" ref="F114:F117" si="0">$B$16</f>
        <v>0</v>
      </c>
      <c r="G114" s="38" t="s">
        <v>23</v>
      </c>
      <c r="H114" s="38" t="e">
        <f t="shared" ref="H114:H117" si="1">F114*C114</f>
        <v>#DIV/0!</v>
      </c>
      <c r="I114" s="38" t="s">
        <v>23</v>
      </c>
      <c r="X114" s="38" t="s">
        <v>29</v>
      </c>
      <c r="Y114" s="38" t="s">
        <v>155</v>
      </c>
      <c r="Z114" s="38" t="s">
        <v>155</v>
      </c>
      <c r="AA114" s="38" t="s">
        <v>155</v>
      </c>
      <c r="AB114" s="38" t="s">
        <v>155</v>
      </c>
    </row>
    <row r="115" spans="1:28">
      <c r="A115" s="80" t="s">
        <v>162</v>
      </c>
      <c r="C115" s="38" t="e">
        <f>IF($B$13=1,0,IF($B$13=2,0,$B$12/$B$13/$B$16))</f>
        <v>#DIV/0!</v>
      </c>
      <c r="F115" s="38">
        <f t="shared" si="0"/>
        <v>0</v>
      </c>
      <c r="G115" s="38" t="s">
        <v>23</v>
      </c>
      <c r="H115" s="38" t="e">
        <f t="shared" si="1"/>
        <v>#DIV/0!</v>
      </c>
      <c r="I115" s="38" t="s">
        <v>23</v>
      </c>
      <c r="X115" s="38" t="s">
        <v>156</v>
      </c>
    </row>
    <row r="116" spans="1:28">
      <c r="A116" s="80" t="s">
        <v>163</v>
      </c>
      <c r="C116" s="38" t="e">
        <f>IF($B$13=1,0,IF($B$13=2,0,IF($B$13=3,0,$B$12/$B$13/$B$16)))</f>
        <v>#DIV/0!</v>
      </c>
      <c r="F116" s="38">
        <f t="shared" si="0"/>
        <v>0</v>
      </c>
      <c r="G116" s="38" t="s">
        <v>23</v>
      </c>
      <c r="H116" s="38" t="e">
        <f t="shared" si="1"/>
        <v>#DIV/0!</v>
      </c>
      <c r="I116" s="38" t="s">
        <v>23</v>
      </c>
      <c r="X116" s="38" t="s">
        <v>157</v>
      </c>
    </row>
    <row r="117" spans="1:28">
      <c r="A117" s="80" t="s">
        <v>164</v>
      </c>
      <c r="C117" s="38" t="e">
        <f>IF($B$13=1,0,IF($B$13=2,0,IF($B$13=3,0,IF($B$13=4,0,$B$12/$B$13/$B$16))))</f>
        <v>#DIV/0!</v>
      </c>
      <c r="F117" s="38">
        <f t="shared" si="0"/>
        <v>0</v>
      </c>
      <c r="G117" s="38" t="s">
        <v>23</v>
      </c>
      <c r="H117" s="38" t="e">
        <f t="shared" si="1"/>
        <v>#DIV/0!</v>
      </c>
      <c r="I117" s="38" t="s">
        <v>23</v>
      </c>
      <c r="X117" s="38" t="s">
        <v>155</v>
      </c>
    </row>
    <row r="118" spans="1:28">
      <c r="A118" s="80"/>
    </row>
    <row r="119" spans="1:28">
      <c r="A119" s="80"/>
      <c r="H119" s="38" t="s">
        <v>47</v>
      </c>
    </row>
    <row r="120" spans="1:28">
      <c r="H120" s="38" t="e">
        <f>SUM(H113:H117)</f>
        <v>#DIV/0!</v>
      </c>
      <c r="I120" s="38" t="s">
        <v>23</v>
      </c>
    </row>
    <row r="125" spans="1:28">
      <c r="A125" s="80" t="s">
        <v>359</v>
      </c>
      <c r="B125" s="38" t="e">
        <f>B11/B16</f>
        <v>#DIV/0!</v>
      </c>
    </row>
    <row r="126" spans="1:28">
      <c r="B126" s="38" t="e">
        <f>ROUNDUP(B125,0)</f>
        <v>#DIV/0!</v>
      </c>
    </row>
    <row r="134" spans="1:23">
      <c r="A134" s="80" t="s">
        <v>360</v>
      </c>
    </row>
    <row r="137" spans="1:23">
      <c r="A137" s="80"/>
    </row>
    <row r="138" spans="1:23">
      <c r="A138" s="80" t="s">
        <v>160</v>
      </c>
    </row>
    <row r="139" spans="1:23">
      <c r="A139" s="80" t="s">
        <v>30</v>
      </c>
      <c r="B139" s="41" t="s">
        <v>31</v>
      </c>
      <c r="C139" s="41" t="s">
        <v>48</v>
      </c>
      <c r="D139" s="41"/>
      <c r="F139" s="41" t="s">
        <v>44</v>
      </c>
      <c r="H139" s="41" t="s">
        <v>49</v>
      </c>
      <c r="J139" s="41" t="s">
        <v>51</v>
      </c>
      <c r="K139" s="38"/>
      <c r="L139" s="80" t="s">
        <v>50</v>
      </c>
      <c r="M139" s="40"/>
      <c r="N139" s="41" t="s">
        <v>43</v>
      </c>
      <c r="O139" s="41"/>
      <c r="P139" s="41" t="s">
        <v>45</v>
      </c>
      <c r="Q139" s="41" t="s">
        <v>46</v>
      </c>
    </row>
    <row r="140" spans="1:23">
      <c r="B140" s="79" t="s">
        <v>33</v>
      </c>
      <c r="C140" s="78"/>
      <c r="D140" s="78"/>
      <c r="E140" s="38" t="s">
        <v>24</v>
      </c>
      <c r="F140" s="78"/>
      <c r="G140" s="38" t="s">
        <v>23</v>
      </c>
      <c r="H140" s="81">
        <v>40</v>
      </c>
      <c r="I140" s="38" t="s">
        <v>23</v>
      </c>
      <c r="J140" s="78"/>
      <c r="K140" s="38" t="s">
        <v>2</v>
      </c>
      <c r="L140" s="82">
        <f t="shared" ref="L140:L149" si="2">J140*C140</f>
        <v>0</v>
      </c>
      <c r="M140" s="40" t="s">
        <v>2</v>
      </c>
      <c r="N140" s="78">
        <v>1</v>
      </c>
      <c r="O140" s="38" t="s">
        <v>5</v>
      </c>
      <c r="P140" s="38">
        <f t="shared" ref="P140:P149" si="3">N140*C140</f>
        <v>0</v>
      </c>
      <c r="Q140" s="38">
        <f>C140*F140</f>
        <v>0</v>
      </c>
      <c r="R140" s="38" t="s">
        <v>23</v>
      </c>
    </row>
    <row r="141" spans="1:23">
      <c r="B141" s="79" t="s">
        <v>34</v>
      </c>
      <c r="C141" s="78"/>
      <c r="D141" s="78"/>
      <c r="E141" s="38" t="s">
        <v>24</v>
      </c>
      <c r="F141" s="78"/>
      <c r="G141" s="38" t="s">
        <v>23</v>
      </c>
      <c r="H141" s="81">
        <v>60</v>
      </c>
      <c r="I141" s="38" t="s">
        <v>23</v>
      </c>
      <c r="J141" s="78"/>
      <c r="K141" s="38" t="s">
        <v>2</v>
      </c>
      <c r="L141" s="82">
        <f t="shared" si="2"/>
        <v>0</v>
      </c>
      <c r="M141" s="40" t="s">
        <v>2</v>
      </c>
      <c r="N141" s="78">
        <v>2</v>
      </c>
      <c r="O141" s="38" t="s">
        <v>5</v>
      </c>
      <c r="P141" s="38">
        <f t="shared" si="3"/>
        <v>0</v>
      </c>
      <c r="Q141" s="38">
        <f t="shared" ref="Q141:Q149" si="4">C141*F141</f>
        <v>0</v>
      </c>
      <c r="R141" s="38" t="s">
        <v>23</v>
      </c>
    </row>
    <row r="142" spans="1:23">
      <c r="B142" s="79" t="s">
        <v>35</v>
      </c>
      <c r="C142" s="78"/>
      <c r="D142" s="78"/>
      <c r="E142" s="38" t="s">
        <v>24</v>
      </c>
      <c r="F142" s="78"/>
      <c r="G142" s="38" t="s">
        <v>23</v>
      </c>
      <c r="H142" s="81">
        <v>80</v>
      </c>
      <c r="I142" s="38" t="s">
        <v>23</v>
      </c>
      <c r="J142" s="78"/>
      <c r="K142" s="38" t="s">
        <v>2</v>
      </c>
      <c r="L142" s="82">
        <f t="shared" si="2"/>
        <v>0</v>
      </c>
      <c r="M142" s="40" t="s">
        <v>2</v>
      </c>
      <c r="N142" s="78">
        <v>4</v>
      </c>
      <c r="O142" s="38" t="s">
        <v>5</v>
      </c>
      <c r="P142" s="38">
        <f t="shared" si="3"/>
        <v>0</v>
      </c>
      <c r="Q142" s="38">
        <f t="shared" si="4"/>
        <v>0</v>
      </c>
      <c r="R142" s="38" t="s">
        <v>23</v>
      </c>
    </row>
    <row r="143" spans="1:23">
      <c r="B143" s="79" t="s">
        <v>36</v>
      </c>
      <c r="C143" s="78"/>
      <c r="D143" s="78"/>
      <c r="E143" s="38" t="s">
        <v>24</v>
      </c>
      <c r="F143" s="78"/>
      <c r="G143" s="38" t="s">
        <v>23</v>
      </c>
      <c r="H143" s="81">
        <v>110</v>
      </c>
      <c r="I143" s="38" t="s">
        <v>23</v>
      </c>
      <c r="J143" s="78"/>
      <c r="K143" s="38" t="s">
        <v>2</v>
      </c>
      <c r="L143" s="82">
        <f t="shared" si="2"/>
        <v>0</v>
      </c>
      <c r="M143" s="40" t="s">
        <v>2</v>
      </c>
      <c r="N143" s="78">
        <v>5</v>
      </c>
      <c r="O143" s="38" t="s">
        <v>5</v>
      </c>
      <c r="P143" s="38">
        <f t="shared" si="3"/>
        <v>0</v>
      </c>
      <c r="Q143" s="38">
        <f t="shared" si="4"/>
        <v>0</v>
      </c>
      <c r="R143" s="38" t="s">
        <v>23</v>
      </c>
    </row>
    <row r="144" spans="1:23">
      <c r="B144" s="79" t="s">
        <v>37</v>
      </c>
      <c r="C144" s="78"/>
      <c r="D144" s="78"/>
      <c r="E144" s="38" t="s">
        <v>24</v>
      </c>
      <c r="F144" s="78"/>
      <c r="G144" s="38" t="s">
        <v>23</v>
      </c>
      <c r="H144" s="81"/>
      <c r="I144" s="38" t="s">
        <v>23</v>
      </c>
      <c r="J144" s="78"/>
      <c r="K144" s="38" t="s">
        <v>2</v>
      </c>
      <c r="L144" s="82">
        <f t="shared" si="2"/>
        <v>0</v>
      </c>
      <c r="M144" s="40" t="s">
        <v>2</v>
      </c>
      <c r="N144" s="78"/>
      <c r="O144" s="38" t="s">
        <v>5</v>
      </c>
      <c r="P144" s="38">
        <f t="shared" si="3"/>
        <v>0</v>
      </c>
      <c r="Q144" s="38">
        <f t="shared" si="4"/>
        <v>0</v>
      </c>
      <c r="R144" s="38" t="s">
        <v>23</v>
      </c>
      <c r="W144" s="41"/>
    </row>
    <row r="145" spans="1:18">
      <c r="B145" s="79" t="s">
        <v>38</v>
      </c>
      <c r="C145" s="78"/>
      <c r="D145" s="78"/>
      <c r="E145" s="38" t="s">
        <v>24</v>
      </c>
      <c r="F145" s="78"/>
      <c r="G145" s="38" t="s">
        <v>23</v>
      </c>
      <c r="H145" s="81"/>
      <c r="I145" s="38" t="s">
        <v>23</v>
      </c>
      <c r="J145" s="78"/>
      <c r="K145" s="38" t="s">
        <v>2</v>
      </c>
      <c r="L145" s="82">
        <f t="shared" si="2"/>
        <v>0</v>
      </c>
      <c r="M145" s="40" t="s">
        <v>2</v>
      </c>
      <c r="N145" s="78"/>
      <c r="O145" s="38" t="s">
        <v>5</v>
      </c>
      <c r="P145" s="38">
        <f t="shared" si="3"/>
        <v>0</v>
      </c>
      <c r="Q145" s="38">
        <f t="shared" si="4"/>
        <v>0</v>
      </c>
      <c r="R145" s="38" t="s">
        <v>23</v>
      </c>
    </row>
    <row r="146" spans="1:18">
      <c r="B146" s="79" t="s">
        <v>39</v>
      </c>
      <c r="C146" s="78"/>
      <c r="D146" s="78"/>
      <c r="E146" s="38" t="s">
        <v>24</v>
      </c>
      <c r="F146" s="78"/>
      <c r="G146" s="38" t="s">
        <v>23</v>
      </c>
      <c r="H146" s="81"/>
      <c r="I146" s="38" t="s">
        <v>23</v>
      </c>
      <c r="J146" s="78"/>
      <c r="K146" s="38" t="s">
        <v>2</v>
      </c>
      <c r="L146" s="82">
        <f t="shared" si="2"/>
        <v>0</v>
      </c>
      <c r="M146" s="40" t="s">
        <v>2</v>
      </c>
      <c r="N146" s="78"/>
      <c r="O146" s="38" t="s">
        <v>5</v>
      </c>
      <c r="P146" s="38">
        <f t="shared" si="3"/>
        <v>0</v>
      </c>
      <c r="Q146" s="38">
        <f t="shared" si="4"/>
        <v>0</v>
      </c>
      <c r="R146" s="38" t="s">
        <v>23</v>
      </c>
    </row>
    <row r="147" spans="1:18">
      <c r="B147" s="79" t="s">
        <v>40</v>
      </c>
      <c r="C147" s="78"/>
      <c r="D147" s="78"/>
      <c r="E147" s="38" t="s">
        <v>24</v>
      </c>
      <c r="F147" s="78"/>
      <c r="G147" s="38" t="s">
        <v>23</v>
      </c>
      <c r="H147" s="81"/>
      <c r="I147" s="38" t="s">
        <v>23</v>
      </c>
      <c r="J147" s="78"/>
      <c r="K147" s="38" t="s">
        <v>2</v>
      </c>
      <c r="L147" s="82">
        <f t="shared" si="2"/>
        <v>0</v>
      </c>
      <c r="M147" s="40" t="s">
        <v>2</v>
      </c>
      <c r="N147" s="78"/>
      <c r="O147" s="38" t="s">
        <v>5</v>
      </c>
      <c r="P147" s="38">
        <f t="shared" si="3"/>
        <v>0</v>
      </c>
      <c r="Q147" s="38">
        <f t="shared" si="4"/>
        <v>0</v>
      </c>
      <c r="R147" s="38" t="s">
        <v>23</v>
      </c>
    </row>
    <row r="148" spans="1:18">
      <c r="B148" s="79" t="s">
        <v>41</v>
      </c>
      <c r="C148" s="78"/>
      <c r="D148" s="78"/>
      <c r="E148" s="38" t="s">
        <v>24</v>
      </c>
      <c r="F148" s="78"/>
      <c r="G148" s="38" t="s">
        <v>23</v>
      </c>
      <c r="H148" s="81"/>
      <c r="I148" s="38" t="s">
        <v>23</v>
      </c>
      <c r="J148" s="78"/>
      <c r="K148" s="38" t="s">
        <v>2</v>
      </c>
      <c r="L148" s="82">
        <f t="shared" si="2"/>
        <v>0</v>
      </c>
      <c r="M148" s="40" t="s">
        <v>2</v>
      </c>
      <c r="N148" s="78"/>
      <c r="O148" s="38" t="s">
        <v>5</v>
      </c>
      <c r="P148" s="38">
        <f t="shared" si="3"/>
        <v>0</v>
      </c>
      <c r="Q148" s="38">
        <f t="shared" si="4"/>
        <v>0</v>
      </c>
      <c r="R148" s="38" t="s">
        <v>23</v>
      </c>
    </row>
    <row r="149" spans="1:18">
      <c r="B149" s="79" t="s">
        <v>42</v>
      </c>
      <c r="C149" s="78"/>
      <c r="D149" s="78"/>
      <c r="E149" s="38" t="s">
        <v>24</v>
      </c>
      <c r="F149" s="78"/>
      <c r="G149" s="38" t="s">
        <v>23</v>
      </c>
      <c r="H149" s="81"/>
      <c r="I149" s="38" t="s">
        <v>23</v>
      </c>
      <c r="J149" s="78"/>
      <c r="K149" s="38" t="s">
        <v>2</v>
      </c>
      <c r="L149" s="82">
        <f t="shared" si="2"/>
        <v>0</v>
      </c>
      <c r="M149" s="40" t="s">
        <v>2</v>
      </c>
      <c r="N149" s="78"/>
      <c r="O149" s="38" t="s">
        <v>5</v>
      </c>
      <c r="P149" s="38">
        <f t="shared" si="3"/>
        <v>0</v>
      </c>
      <c r="Q149" s="38">
        <f t="shared" si="4"/>
        <v>0</v>
      </c>
      <c r="R149" s="38" t="s">
        <v>23</v>
      </c>
    </row>
    <row r="150" spans="1:18">
      <c r="B150" s="79" t="s">
        <v>47</v>
      </c>
      <c r="C150" s="41"/>
      <c r="D150" s="41"/>
      <c r="E150" s="38" t="s">
        <v>24</v>
      </c>
      <c r="I150" s="38" t="s">
        <v>23</v>
      </c>
      <c r="J150" s="41">
        <f t="shared" ref="J150:P150" si="5">SUM(J140:J149)</f>
        <v>0</v>
      </c>
      <c r="K150" s="38"/>
      <c r="L150" s="39">
        <f t="shared" si="5"/>
        <v>0</v>
      </c>
      <c r="M150" s="40" t="s">
        <v>2</v>
      </c>
      <c r="N150" s="41"/>
      <c r="P150" s="38">
        <f t="shared" si="5"/>
        <v>0</v>
      </c>
      <c r="Q150" s="38">
        <f>SUM(Q140:Q149)</f>
        <v>0</v>
      </c>
      <c r="R150" s="38" t="s">
        <v>23</v>
      </c>
    </row>
    <row r="151" spans="1:18">
      <c r="J151" s="38"/>
      <c r="K151" s="38"/>
      <c r="L151" s="39"/>
      <c r="M151" s="40"/>
    </row>
    <row r="153" spans="1:18">
      <c r="A153" s="80" t="s">
        <v>161</v>
      </c>
    </row>
    <row r="154" spans="1:18">
      <c r="A154" s="80" t="s">
        <v>30</v>
      </c>
      <c r="B154" s="41" t="s">
        <v>31</v>
      </c>
      <c r="C154" s="41" t="s">
        <v>48</v>
      </c>
      <c r="D154" s="41"/>
      <c r="F154" s="41" t="s">
        <v>44</v>
      </c>
      <c r="H154" s="41" t="s">
        <v>49</v>
      </c>
      <c r="J154" s="80" t="s">
        <v>51</v>
      </c>
      <c r="L154" s="41" t="s">
        <v>45</v>
      </c>
      <c r="M154" s="41" t="s">
        <v>46</v>
      </c>
      <c r="P154" s="41" t="s">
        <v>45</v>
      </c>
      <c r="Q154" s="41" t="s">
        <v>46</v>
      </c>
    </row>
    <row r="155" spans="1:18">
      <c r="B155" s="79" t="s">
        <v>33</v>
      </c>
      <c r="C155" s="78"/>
      <c r="D155" s="78"/>
      <c r="E155" s="38" t="s">
        <v>24</v>
      </c>
      <c r="F155" s="78"/>
      <c r="G155" s="38" t="s">
        <v>23</v>
      </c>
      <c r="H155" s="81">
        <v>40</v>
      </c>
      <c r="I155" s="38" t="s">
        <v>23</v>
      </c>
      <c r="J155" s="78"/>
      <c r="K155" s="38" t="s">
        <v>2</v>
      </c>
      <c r="L155" s="82">
        <f t="shared" ref="L155:L164" si="6">J155*C155</f>
        <v>0</v>
      </c>
      <c r="M155" s="40" t="s">
        <v>2</v>
      </c>
      <c r="N155" s="78">
        <v>1</v>
      </c>
      <c r="O155" s="38" t="s">
        <v>5</v>
      </c>
      <c r="P155" s="38">
        <f t="shared" ref="P155:P164" si="7">N155*C155</f>
        <v>0</v>
      </c>
      <c r="Q155" s="38">
        <f>C155*F155</f>
        <v>0</v>
      </c>
      <c r="R155" s="38" t="s">
        <v>23</v>
      </c>
    </row>
    <row r="156" spans="1:18">
      <c r="B156" s="79" t="s">
        <v>34</v>
      </c>
      <c r="C156" s="78"/>
      <c r="D156" s="78"/>
      <c r="E156" s="38" t="s">
        <v>24</v>
      </c>
      <c r="F156" s="78"/>
      <c r="G156" s="38" t="s">
        <v>23</v>
      </c>
      <c r="H156" s="81">
        <v>60</v>
      </c>
      <c r="I156" s="38" t="s">
        <v>23</v>
      </c>
      <c r="J156" s="78"/>
      <c r="K156" s="38" t="s">
        <v>2</v>
      </c>
      <c r="L156" s="82">
        <f t="shared" si="6"/>
        <v>0</v>
      </c>
      <c r="M156" s="40" t="s">
        <v>2</v>
      </c>
      <c r="N156" s="78">
        <v>2</v>
      </c>
      <c r="O156" s="38" t="s">
        <v>5</v>
      </c>
      <c r="P156" s="38">
        <f t="shared" si="7"/>
        <v>0</v>
      </c>
      <c r="Q156" s="38">
        <f t="shared" ref="Q156:Q164" si="8">C156*F156</f>
        <v>0</v>
      </c>
      <c r="R156" s="38" t="s">
        <v>23</v>
      </c>
    </row>
    <row r="157" spans="1:18">
      <c r="B157" s="79" t="s">
        <v>35</v>
      </c>
      <c r="C157" s="78"/>
      <c r="D157" s="78"/>
      <c r="E157" s="38" t="s">
        <v>24</v>
      </c>
      <c r="F157" s="78"/>
      <c r="G157" s="38" t="s">
        <v>23</v>
      </c>
      <c r="H157" s="81">
        <v>80</v>
      </c>
      <c r="I157" s="38" t="s">
        <v>23</v>
      </c>
      <c r="J157" s="78"/>
      <c r="K157" s="38" t="s">
        <v>2</v>
      </c>
      <c r="L157" s="82">
        <f t="shared" si="6"/>
        <v>0</v>
      </c>
      <c r="M157" s="40" t="s">
        <v>2</v>
      </c>
      <c r="N157" s="78">
        <v>4</v>
      </c>
      <c r="O157" s="38" t="s">
        <v>5</v>
      </c>
      <c r="P157" s="38">
        <f t="shared" si="7"/>
        <v>0</v>
      </c>
      <c r="Q157" s="38">
        <f t="shared" si="8"/>
        <v>0</v>
      </c>
      <c r="R157" s="38" t="s">
        <v>23</v>
      </c>
    </row>
    <row r="158" spans="1:18">
      <c r="B158" s="79" t="s">
        <v>36</v>
      </c>
      <c r="C158" s="78"/>
      <c r="D158" s="78"/>
      <c r="E158" s="38" t="s">
        <v>24</v>
      </c>
      <c r="F158" s="78"/>
      <c r="G158" s="38" t="s">
        <v>23</v>
      </c>
      <c r="H158" s="81">
        <v>110</v>
      </c>
      <c r="I158" s="38" t="s">
        <v>23</v>
      </c>
      <c r="J158" s="78"/>
      <c r="K158" s="38" t="s">
        <v>2</v>
      </c>
      <c r="L158" s="82">
        <f t="shared" si="6"/>
        <v>0</v>
      </c>
      <c r="M158" s="40" t="s">
        <v>2</v>
      </c>
      <c r="N158" s="78">
        <v>5</v>
      </c>
      <c r="O158" s="38" t="s">
        <v>5</v>
      </c>
      <c r="P158" s="38">
        <f t="shared" si="7"/>
        <v>0</v>
      </c>
      <c r="Q158" s="38">
        <f t="shared" si="8"/>
        <v>0</v>
      </c>
      <c r="R158" s="38" t="s">
        <v>23</v>
      </c>
    </row>
    <row r="159" spans="1:18">
      <c r="B159" s="79" t="s">
        <v>37</v>
      </c>
      <c r="C159" s="78"/>
      <c r="D159" s="78"/>
      <c r="E159" s="38" t="s">
        <v>24</v>
      </c>
      <c r="F159" s="78"/>
      <c r="G159" s="38" t="s">
        <v>23</v>
      </c>
      <c r="H159" s="81"/>
      <c r="I159" s="38" t="s">
        <v>23</v>
      </c>
      <c r="J159" s="78"/>
      <c r="K159" s="38" t="s">
        <v>2</v>
      </c>
      <c r="L159" s="82">
        <f t="shared" si="6"/>
        <v>0</v>
      </c>
      <c r="M159" s="40" t="s">
        <v>2</v>
      </c>
      <c r="N159" s="78"/>
      <c r="O159" s="38" t="s">
        <v>5</v>
      </c>
      <c r="P159" s="38">
        <f t="shared" si="7"/>
        <v>0</v>
      </c>
      <c r="Q159" s="38">
        <f t="shared" si="8"/>
        <v>0</v>
      </c>
      <c r="R159" s="38" t="s">
        <v>23</v>
      </c>
    </row>
    <row r="160" spans="1:18">
      <c r="B160" s="79" t="s">
        <v>38</v>
      </c>
      <c r="C160" s="78"/>
      <c r="D160" s="78"/>
      <c r="E160" s="38" t="s">
        <v>24</v>
      </c>
      <c r="F160" s="78"/>
      <c r="G160" s="38" t="s">
        <v>23</v>
      </c>
      <c r="H160" s="81"/>
      <c r="I160" s="38" t="s">
        <v>23</v>
      </c>
      <c r="J160" s="78"/>
      <c r="K160" s="38" t="s">
        <v>2</v>
      </c>
      <c r="L160" s="82">
        <f t="shared" si="6"/>
        <v>0</v>
      </c>
      <c r="M160" s="40" t="s">
        <v>2</v>
      </c>
      <c r="N160" s="78"/>
      <c r="O160" s="38" t="s">
        <v>5</v>
      </c>
      <c r="P160" s="38">
        <f t="shared" si="7"/>
        <v>0</v>
      </c>
      <c r="Q160" s="38">
        <f t="shared" si="8"/>
        <v>0</v>
      </c>
      <c r="R160" s="38" t="s">
        <v>23</v>
      </c>
    </row>
    <row r="161" spans="1:18">
      <c r="B161" s="79" t="s">
        <v>39</v>
      </c>
      <c r="C161" s="78"/>
      <c r="D161" s="78"/>
      <c r="E161" s="38" t="s">
        <v>24</v>
      </c>
      <c r="F161" s="78"/>
      <c r="G161" s="38" t="s">
        <v>23</v>
      </c>
      <c r="H161" s="81"/>
      <c r="I161" s="38" t="s">
        <v>23</v>
      </c>
      <c r="J161" s="78"/>
      <c r="K161" s="38" t="s">
        <v>2</v>
      </c>
      <c r="L161" s="82">
        <f t="shared" si="6"/>
        <v>0</v>
      </c>
      <c r="M161" s="40" t="s">
        <v>2</v>
      </c>
      <c r="N161" s="78"/>
      <c r="O161" s="38" t="s">
        <v>5</v>
      </c>
      <c r="P161" s="38">
        <f t="shared" si="7"/>
        <v>0</v>
      </c>
      <c r="Q161" s="38">
        <f t="shared" si="8"/>
        <v>0</v>
      </c>
      <c r="R161" s="38" t="s">
        <v>23</v>
      </c>
    </row>
    <row r="162" spans="1:18">
      <c r="B162" s="79" t="s">
        <v>40</v>
      </c>
      <c r="C162" s="78"/>
      <c r="D162" s="78"/>
      <c r="E162" s="38" t="s">
        <v>24</v>
      </c>
      <c r="F162" s="78"/>
      <c r="G162" s="38" t="s">
        <v>23</v>
      </c>
      <c r="H162" s="81"/>
      <c r="I162" s="38" t="s">
        <v>23</v>
      </c>
      <c r="J162" s="78"/>
      <c r="K162" s="38" t="s">
        <v>2</v>
      </c>
      <c r="L162" s="82">
        <f t="shared" si="6"/>
        <v>0</v>
      </c>
      <c r="M162" s="40" t="s">
        <v>2</v>
      </c>
      <c r="N162" s="78"/>
      <c r="O162" s="38" t="s">
        <v>5</v>
      </c>
      <c r="P162" s="38">
        <f t="shared" si="7"/>
        <v>0</v>
      </c>
      <c r="Q162" s="38">
        <f t="shared" si="8"/>
        <v>0</v>
      </c>
      <c r="R162" s="38" t="s">
        <v>23</v>
      </c>
    </row>
    <row r="163" spans="1:18">
      <c r="B163" s="79" t="s">
        <v>41</v>
      </c>
      <c r="C163" s="78"/>
      <c r="D163" s="78"/>
      <c r="E163" s="38" t="s">
        <v>24</v>
      </c>
      <c r="F163" s="78"/>
      <c r="G163" s="38" t="s">
        <v>23</v>
      </c>
      <c r="H163" s="81"/>
      <c r="I163" s="38" t="s">
        <v>23</v>
      </c>
      <c r="J163" s="78"/>
      <c r="K163" s="38" t="s">
        <v>2</v>
      </c>
      <c r="L163" s="82">
        <f t="shared" si="6"/>
        <v>0</v>
      </c>
      <c r="M163" s="40" t="s">
        <v>2</v>
      </c>
      <c r="N163" s="78"/>
      <c r="O163" s="38" t="s">
        <v>5</v>
      </c>
      <c r="P163" s="38">
        <f t="shared" si="7"/>
        <v>0</v>
      </c>
      <c r="Q163" s="38">
        <f t="shared" si="8"/>
        <v>0</v>
      </c>
      <c r="R163" s="38" t="s">
        <v>23</v>
      </c>
    </row>
    <row r="164" spans="1:18">
      <c r="B164" s="79" t="s">
        <v>42</v>
      </c>
      <c r="C164" s="78"/>
      <c r="D164" s="78"/>
      <c r="E164" s="38" t="s">
        <v>24</v>
      </c>
      <c r="F164" s="78"/>
      <c r="G164" s="38" t="s">
        <v>23</v>
      </c>
      <c r="H164" s="81"/>
      <c r="I164" s="38" t="s">
        <v>23</v>
      </c>
      <c r="J164" s="78"/>
      <c r="K164" s="38" t="s">
        <v>2</v>
      </c>
      <c r="L164" s="82">
        <f t="shared" si="6"/>
        <v>0</v>
      </c>
      <c r="M164" s="40" t="s">
        <v>2</v>
      </c>
      <c r="N164" s="78"/>
      <c r="O164" s="38" t="s">
        <v>5</v>
      </c>
      <c r="P164" s="38">
        <f t="shared" si="7"/>
        <v>0</v>
      </c>
      <c r="Q164" s="38">
        <f t="shared" si="8"/>
        <v>0</v>
      </c>
      <c r="R164" s="38" t="s">
        <v>23</v>
      </c>
    </row>
    <row r="165" spans="1:18">
      <c r="B165" s="79" t="s">
        <v>47</v>
      </c>
      <c r="C165" s="41">
        <f>SUM(C155:C164)</f>
        <v>0</v>
      </c>
      <c r="D165" s="41"/>
      <c r="E165" s="38" t="s">
        <v>24</v>
      </c>
      <c r="H165" s="41">
        <f>SUM(H155:H164)</f>
        <v>290</v>
      </c>
      <c r="I165" s="38" t="s">
        <v>23</v>
      </c>
      <c r="J165" s="39">
        <f t="shared" ref="J165" si="9">SUM(J155:J164)</f>
        <v>0</v>
      </c>
      <c r="K165" s="40" t="s">
        <v>2</v>
      </c>
      <c r="L165" s="41">
        <f t="shared" ref="L165:M165" si="10">SUM(L155:L164)</f>
        <v>0</v>
      </c>
      <c r="M165" s="38">
        <f t="shared" si="10"/>
        <v>0</v>
      </c>
      <c r="N165" s="38" t="s">
        <v>23</v>
      </c>
      <c r="Q165" s="38">
        <f>SUM(Q155:Q164)</f>
        <v>0</v>
      </c>
      <c r="R165" s="38" t="s">
        <v>23</v>
      </c>
    </row>
    <row r="168" spans="1:18">
      <c r="A168" s="80" t="s">
        <v>162</v>
      </c>
    </row>
    <row r="169" spans="1:18">
      <c r="A169" s="80" t="s">
        <v>30</v>
      </c>
      <c r="B169" s="41" t="s">
        <v>31</v>
      </c>
      <c r="C169" s="41" t="s">
        <v>48</v>
      </c>
      <c r="D169" s="41"/>
      <c r="F169" s="41" t="s">
        <v>44</v>
      </c>
      <c r="H169" s="41" t="s">
        <v>49</v>
      </c>
      <c r="J169" s="80" t="s">
        <v>51</v>
      </c>
      <c r="L169" s="41" t="s">
        <v>45</v>
      </c>
      <c r="M169" s="41" t="s">
        <v>46</v>
      </c>
      <c r="P169" s="41" t="s">
        <v>45</v>
      </c>
      <c r="Q169" s="41" t="s">
        <v>46</v>
      </c>
    </row>
    <row r="170" spans="1:18">
      <c r="B170" s="79" t="s">
        <v>33</v>
      </c>
      <c r="C170" s="78"/>
      <c r="D170" s="78"/>
      <c r="E170" s="38" t="s">
        <v>24</v>
      </c>
      <c r="F170" s="78"/>
      <c r="G170" s="38" t="s">
        <v>23</v>
      </c>
      <c r="H170" s="81">
        <v>40</v>
      </c>
      <c r="I170" s="38" t="s">
        <v>23</v>
      </c>
      <c r="J170" s="78"/>
      <c r="K170" s="38" t="s">
        <v>2</v>
      </c>
      <c r="L170" s="82">
        <f t="shared" ref="L170:L179" si="11">J170*C170</f>
        <v>0</v>
      </c>
      <c r="M170" s="40" t="s">
        <v>2</v>
      </c>
      <c r="N170" s="78">
        <v>1</v>
      </c>
      <c r="O170" s="38" t="s">
        <v>5</v>
      </c>
      <c r="P170" s="38">
        <f t="shared" ref="P170:P179" si="12">N170*C170</f>
        <v>0</v>
      </c>
      <c r="Q170" s="38">
        <f>C170*F170</f>
        <v>0</v>
      </c>
      <c r="R170" s="38" t="s">
        <v>23</v>
      </c>
    </row>
    <row r="171" spans="1:18">
      <c r="B171" s="79" t="s">
        <v>34</v>
      </c>
      <c r="C171" s="78"/>
      <c r="D171" s="78"/>
      <c r="E171" s="38" t="s">
        <v>24</v>
      </c>
      <c r="F171" s="78"/>
      <c r="G171" s="38" t="s">
        <v>23</v>
      </c>
      <c r="H171" s="81">
        <v>60</v>
      </c>
      <c r="I171" s="38" t="s">
        <v>23</v>
      </c>
      <c r="J171" s="78"/>
      <c r="K171" s="38" t="s">
        <v>2</v>
      </c>
      <c r="L171" s="82">
        <f t="shared" si="11"/>
        <v>0</v>
      </c>
      <c r="M171" s="40" t="s">
        <v>2</v>
      </c>
      <c r="N171" s="78">
        <v>2</v>
      </c>
      <c r="O171" s="38" t="s">
        <v>5</v>
      </c>
      <c r="P171" s="38">
        <f t="shared" si="12"/>
        <v>0</v>
      </c>
      <c r="Q171" s="38">
        <f t="shared" ref="Q171:Q179" si="13">C171*F171</f>
        <v>0</v>
      </c>
      <c r="R171" s="38" t="s">
        <v>23</v>
      </c>
    </row>
    <row r="172" spans="1:18">
      <c r="B172" s="79" t="s">
        <v>35</v>
      </c>
      <c r="C172" s="78"/>
      <c r="D172" s="78"/>
      <c r="E172" s="38" t="s">
        <v>24</v>
      </c>
      <c r="F172" s="78"/>
      <c r="G172" s="38" t="s">
        <v>23</v>
      </c>
      <c r="H172" s="81">
        <v>80</v>
      </c>
      <c r="I172" s="38" t="s">
        <v>23</v>
      </c>
      <c r="J172" s="78"/>
      <c r="K172" s="38" t="s">
        <v>2</v>
      </c>
      <c r="L172" s="82">
        <f t="shared" si="11"/>
        <v>0</v>
      </c>
      <c r="M172" s="40" t="s">
        <v>2</v>
      </c>
      <c r="N172" s="78">
        <v>4</v>
      </c>
      <c r="O172" s="38" t="s">
        <v>5</v>
      </c>
      <c r="P172" s="38">
        <f t="shared" si="12"/>
        <v>0</v>
      </c>
      <c r="Q172" s="38">
        <f t="shared" si="13"/>
        <v>0</v>
      </c>
      <c r="R172" s="38" t="s">
        <v>23</v>
      </c>
    </row>
    <row r="173" spans="1:18">
      <c r="B173" s="79" t="s">
        <v>36</v>
      </c>
      <c r="C173" s="78"/>
      <c r="D173" s="78"/>
      <c r="E173" s="38" t="s">
        <v>24</v>
      </c>
      <c r="F173" s="78"/>
      <c r="G173" s="38" t="s">
        <v>23</v>
      </c>
      <c r="H173" s="81">
        <v>110</v>
      </c>
      <c r="I173" s="38" t="s">
        <v>23</v>
      </c>
      <c r="J173" s="78"/>
      <c r="K173" s="38" t="s">
        <v>2</v>
      </c>
      <c r="L173" s="82">
        <f t="shared" si="11"/>
        <v>0</v>
      </c>
      <c r="M173" s="40" t="s">
        <v>2</v>
      </c>
      <c r="N173" s="78">
        <v>5</v>
      </c>
      <c r="O173" s="38" t="s">
        <v>5</v>
      </c>
      <c r="P173" s="38">
        <f t="shared" si="12"/>
        <v>0</v>
      </c>
      <c r="Q173" s="38">
        <f t="shared" si="13"/>
        <v>0</v>
      </c>
      <c r="R173" s="38" t="s">
        <v>23</v>
      </c>
    </row>
    <row r="174" spans="1:18">
      <c r="B174" s="79" t="s">
        <v>37</v>
      </c>
      <c r="C174" s="78"/>
      <c r="D174" s="78"/>
      <c r="E174" s="38" t="s">
        <v>24</v>
      </c>
      <c r="F174" s="78"/>
      <c r="G174" s="38" t="s">
        <v>23</v>
      </c>
      <c r="H174" s="81"/>
      <c r="I174" s="38" t="s">
        <v>23</v>
      </c>
      <c r="J174" s="78"/>
      <c r="K174" s="38" t="s">
        <v>2</v>
      </c>
      <c r="L174" s="82">
        <f t="shared" si="11"/>
        <v>0</v>
      </c>
      <c r="M174" s="40" t="s">
        <v>2</v>
      </c>
      <c r="N174" s="78"/>
      <c r="O174" s="38" t="s">
        <v>5</v>
      </c>
      <c r="P174" s="38">
        <f t="shared" si="12"/>
        <v>0</v>
      </c>
      <c r="Q174" s="38">
        <f t="shared" si="13"/>
        <v>0</v>
      </c>
      <c r="R174" s="38" t="s">
        <v>23</v>
      </c>
    </row>
    <row r="175" spans="1:18">
      <c r="B175" s="79" t="s">
        <v>38</v>
      </c>
      <c r="C175" s="78"/>
      <c r="D175" s="78"/>
      <c r="E175" s="38" t="s">
        <v>24</v>
      </c>
      <c r="F175" s="78"/>
      <c r="G175" s="38" t="s">
        <v>23</v>
      </c>
      <c r="H175" s="81"/>
      <c r="I175" s="38" t="s">
        <v>23</v>
      </c>
      <c r="J175" s="78"/>
      <c r="K175" s="38" t="s">
        <v>2</v>
      </c>
      <c r="L175" s="82">
        <f t="shared" si="11"/>
        <v>0</v>
      </c>
      <c r="M175" s="40" t="s">
        <v>2</v>
      </c>
      <c r="N175" s="78"/>
      <c r="O175" s="38" t="s">
        <v>5</v>
      </c>
      <c r="P175" s="38">
        <f t="shared" si="12"/>
        <v>0</v>
      </c>
      <c r="Q175" s="38">
        <f t="shared" si="13"/>
        <v>0</v>
      </c>
      <c r="R175" s="38" t="s">
        <v>23</v>
      </c>
    </row>
    <row r="176" spans="1:18">
      <c r="B176" s="79" t="s">
        <v>39</v>
      </c>
      <c r="C176" s="78"/>
      <c r="D176" s="78"/>
      <c r="E176" s="38" t="s">
        <v>24</v>
      </c>
      <c r="F176" s="78"/>
      <c r="G176" s="38" t="s">
        <v>23</v>
      </c>
      <c r="H176" s="81"/>
      <c r="I176" s="38" t="s">
        <v>23</v>
      </c>
      <c r="J176" s="78"/>
      <c r="K176" s="38" t="s">
        <v>2</v>
      </c>
      <c r="L176" s="82">
        <f t="shared" si="11"/>
        <v>0</v>
      </c>
      <c r="M176" s="40" t="s">
        <v>2</v>
      </c>
      <c r="N176" s="78"/>
      <c r="O176" s="38" t="s">
        <v>5</v>
      </c>
      <c r="P176" s="38">
        <f t="shared" si="12"/>
        <v>0</v>
      </c>
      <c r="Q176" s="38">
        <f t="shared" si="13"/>
        <v>0</v>
      </c>
      <c r="R176" s="38" t="s">
        <v>23</v>
      </c>
    </row>
    <row r="177" spans="1:18">
      <c r="B177" s="79" t="s">
        <v>40</v>
      </c>
      <c r="C177" s="78"/>
      <c r="D177" s="78"/>
      <c r="E177" s="38" t="s">
        <v>24</v>
      </c>
      <c r="F177" s="78"/>
      <c r="G177" s="38" t="s">
        <v>23</v>
      </c>
      <c r="H177" s="81"/>
      <c r="I177" s="38" t="s">
        <v>23</v>
      </c>
      <c r="J177" s="78"/>
      <c r="K177" s="38" t="s">
        <v>2</v>
      </c>
      <c r="L177" s="82">
        <f t="shared" si="11"/>
        <v>0</v>
      </c>
      <c r="M177" s="40" t="s">
        <v>2</v>
      </c>
      <c r="N177" s="78"/>
      <c r="O177" s="38" t="s">
        <v>5</v>
      </c>
      <c r="P177" s="38">
        <f t="shared" si="12"/>
        <v>0</v>
      </c>
      <c r="Q177" s="38">
        <f t="shared" si="13"/>
        <v>0</v>
      </c>
      <c r="R177" s="38" t="s">
        <v>23</v>
      </c>
    </row>
    <row r="178" spans="1:18">
      <c r="B178" s="79" t="s">
        <v>41</v>
      </c>
      <c r="C178" s="78"/>
      <c r="D178" s="78"/>
      <c r="E178" s="38" t="s">
        <v>24</v>
      </c>
      <c r="F178" s="78"/>
      <c r="G178" s="38" t="s">
        <v>23</v>
      </c>
      <c r="H178" s="81"/>
      <c r="I178" s="38" t="s">
        <v>23</v>
      </c>
      <c r="J178" s="78"/>
      <c r="K178" s="38" t="s">
        <v>2</v>
      </c>
      <c r="L178" s="82">
        <f t="shared" si="11"/>
        <v>0</v>
      </c>
      <c r="M178" s="40" t="s">
        <v>2</v>
      </c>
      <c r="N178" s="78"/>
      <c r="O178" s="38" t="s">
        <v>5</v>
      </c>
      <c r="P178" s="38">
        <f t="shared" si="12"/>
        <v>0</v>
      </c>
      <c r="Q178" s="38">
        <f t="shared" si="13"/>
        <v>0</v>
      </c>
      <c r="R178" s="38" t="s">
        <v>23</v>
      </c>
    </row>
    <row r="179" spans="1:18">
      <c r="B179" s="79" t="s">
        <v>42</v>
      </c>
      <c r="C179" s="78"/>
      <c r="D179" s="78"/>
      <c r="E179" s="38" t="s">
        <v>24</v>
      </c>
      <c r="F179" s="78"/>
      <c r="G179" s="38" t="s">
        <v>23</v>
      </c>
      <c r="H179" s="81"/>
      <c r="I179" s="38" t="s">
        <v>23</v>
      </c>
      <c r="J179" s="78"/>
      <c r="K179" s="38" t="s">
        <v>2</v>
      </c>
      <c r="L179" s="82">
        <f t="shared" si="11"/>
        <v>0</v>
      </c>
      <c r="M179" s="40" t="s">
        <v>2</v>
      </c>
      <c r="N179" s="78"/>
      <c r="O179" s="38" t="s">
        <v>5</v>
      </c>
      <c r="P179" s="38">
        <f t="shared" si="12"/>
        <v>0</v>
      </c>
      <c r="Q179" s="38">
        <f t="shared" si="13"/>
        <v>0</v>
      </c>
      <c r="R179" s="38" t="s">
        <v>23</v>
      </c>
    </row>
    <row r="180" spans="1:18">
      <c r="B180" s="79" t="s">
        <v>47</v>
      </c>
      <c r="C180" s="41">
        <f>SUM(C170:C179)</f>
        <v>0</v>
      </c>
      <c r="D180" s="41"/>
      <c r="E180" s="38" t="s">
        <v>24</v>
      </c>
      <c r="H180" s="41">
        <f>SUM(H170:H179)</f>
        <v>290</v>
      </c>
      <c r="I180" s="38" t="s">
        <v>23</v>
      </c>
      <c r="J180" s="39">
        <f t="shared" ref="J180" si="14">SUM(J170:J179)</f>
        <v>0</v>
      </c>
      <c r="K180" s="40" t="s">
        <v>2</v>
      </c>
      <c r="L180" s="41">
        <f t="shared" ref="L180:M180" si="15">SUM(L170:L179)</f>
        <v>0</v>
      </c>
      <c r="M180" s="38">
        <f t="shared" si="15"/>
        <v>0</v>
      </c>
      <c r="N180" s="38" t="s">
        <v>23</v>
      </c>
      <c r="Q180" s="38">
        <f>SUM(Q170:Q179)</f>
        <v>0</v>
      </c>
      <c r="R180" s="38" t="s">
        <v>23</v>
      </c>
    </row>
    <row r="183" spans="1:18">
      <c r="A183" s="80" t="s">
        <v>163</v>
      </c>
    </row>
    <row r="184" spans="1:18">
      <c r="A184" s="80" t="s">
        <v>30</v>
      </c>
      <c r="B184" s="41" t="s">
        <v>31</v>
      </c>
      <c r="C184" s="41" t="s">
        <v>48</v>
      </c>
      <c r="D184" s="41"/>
      <c r="F184" s="41" t="s">
        <v>44</v>
      </c>
      <c r="H184" s="41" t="s">
        <v>49</v>
      </c>
      <c r="J184" s="80" t="s">
        <v>51</v>
      </c>
      <c r="L184" s="41" t="s">
        <v>45</v>
      </c>
      <c r="M184" s="41" t="s">
        <v>46</v>
      </c>
      <c r="P184" s="41" t="s">
        <v>45</v>
      </c>
      <c r="Q184" s="41" t="s">
        <v>46</v>
      </c>
    </row>
    <row r="185" spans="1:18">
      <c r="B185" s="79" t="s">
        <v>33</v>
      </c>
      <c r="C185" s="78"/>
      <c r="D185" s="78"/>
      <c r="E185" s="38" t="s">
        <v>24</v>
      </c>
      <c r="F185" s="78"/>
      <c r="G185" s="38" t="s">
        <v>23</v>
      </c>
      <c r="H185" s="81">
        <v>40</v>
      </c>
      <c r="I185" s="38" t="s">
        <v>23</v>
      </c>
      <c r="J185" s="78"/>
      <c r="K185" s="38" t="s">
        <v>2</v>
      </c>
      <c r="L185" s="82">
        <f t="shared" ref="L185:L194" si="16">J185*C185</f>
        <v>0</v>
      </c>
      <c r="M185" s="40" t="s">
        <v>2</v>
      </c>
      <c r="N185" s="78">
        <v>1</v>
      </c>
      <c r="O185" s="38" t="s">
        <v>5</v>
      </c>
      <c r="P185" s="38">
        <f t="shared" ref="P185:P194" si="17">N185*C185</f>
        <v>0</v>
      </c>
      <c r="Q185" s="38">
        <f>C185*F185</f>
        <v>0</v>
      </c>
      <c r="R185" s="38" t="s">
        <v>23</v>
      </c>
    </row>
    <row r="186" spans="1:18">
      <c r="B186" s="79" t="s">
        <v>34</v>
      </c>
      <c r="C186" s="78"/>
      <c r="D186" s="78"/>
      <c r="E186" s="38" t="s">
        <v>24</v>
      </c>
      <c r="F186" s="78"/>
      <c r="G186" s="38" t="s">
        <v>23</v>
      </c>
      <c r="H186" s="81">
        <v>60</v>
      </c>
      <c r="I186" s="38" t="s">
        <v>23</v>
      </c>
      <c r="J186" s="78"/>
      <c r="K186" s="38" t="s">
        <v>2</v>
      </c>
      <c r="L186" s="82">
        <f t="shared" si="16"/>
        <v>0</v>
      </c>
      <c r="M186" s="40" t="s">
        <v>2</v>
      </c>
      <c r="N186" s="78">
        <v>2</v>
      </c>
      <c r="O186" s="38" t="s">
        <v>5</v>
      </c>
      <c r="P186" s="38">
        <f t="shared" si="17"/>
        <v>0</v>
      </c>
      <c r="Q186" s="38">
        <f t="shared" ref="Q186:Q194" si="18">C186*F186</f>
        <v>0</v>
      </c>
      <c r="R186" s="38" t="s">
        <v>23</v>
      </c>
    </row>
    <row r="187" spans="1:18">
      <c r="B187" s="79" t="s">
        <v>35</v>
      </c>
      <c r="C187" s="78"/>
      <c r="D187" s="78"/>
      <c r="E187" s="38" t="s">
        <v>24</v>
      </c>
      <c r="F187" s="78"/>
      <c r="G187" s="38" t="s">
        <v>23</v>
      </c>
      <c r="H187" s="81">
        <v>80</v>
      </c>
      <c r="I187" s="38" t="s">
        <v>23</v>
      </c>
      <c r="J187" s="78"/>
      <c r="K187" s="38" t="s">
        <v>2</v>
      </c>
      <c r="L187" s="82">
        <f t="shared" si="16"/>
        <v>0</v>
      </c>
      <c r="M187" s="40" t="s">
        <v>2</v>
      </c>
      <c r="N187" s="78">
        <v>4</v>
      </c>
      <c r="O187" s="38" t="s">
        <v>5</v>
      </c>
      <c r="P187" s="38">
        <f t="shared" si="17"/>
        <v>0</v>
      </c>
      <c r="Q187" s="38">
        <f t="shared" si="18"/>
        <v>0</v>
      </c>
      <c r="R187" s="38" t="s">
        <v>23</v>
      </c>
    </row>
    <row r="188" spans="1:18">
      <c r="B188" s="79" t="s">
        <v>36</v>
      </c>
      <c r="C188" s="78"/>
      <c r="D188" s="78"/>
      <c r="E188" s="38" t="s">
        <v>24</v>
      </c>
      <c r="F188" s="78"/>
      <c r="G188" s="38" t="s">
        <v>23</v>
      </c>
      <c r="H188" s="81">
        <v>110</v>
      </c>
      <c r="I188" s="38" t="s">
        <v>23</v>
      </c>
      <c r="J188" s="78"/>
      <c r="K188" s="38" t="s">
        <v>2</v>
      </c>
      <c r="L188" s="82">
        <f t="shared" si="16"/>
        <v>0</v>
      </c>
      <c r="M188" s="40" t="s">
        <v>2</v>
      </c>
      <c r="N188" s="78">
        <v>5</v>
      </c>
      <c r="O188" s="38" t="s">
        <v>5</v>
      </c>
      <c r="P188" s="38">
        <f t="shared" si="17"/>
        <v>0</v>
      </c>
      <c r="Q188" s="38">
        <f t="shared" si="18"/>
        <v>0</v>
      </c>
      <c r="R188" s="38" t="s">
        <v>23</v>
      </c>
    </row>
    <row r="189" spans="1:18">
      <c r="B189" s="79" t="s">
        <v>37</v>
      </c>
      <c r="C189" s="78"/>
      <c r="D189" s="78"/>
      <c r="E189" s="38" t="s">
        <v>24</v>
      </c>
      <c r="F189" s="78"/>
      <c r="G189" s="38" t="s">
        <v>23</v>
      </c>
      <c r="H189" s="81"/>
      <c r="I189" s="38" t="s">
        <v>23</v>
      </c>
      <c r="J189" s="78"/>
      <c r="K189" s="38" t="s">
        <v>2</v>
      </c>
      <c r="L189" s="82">
        <f t="shared" si="16"/>
        <v>0</v>
      </c>
      <c r="M189" s="40" t="s">
        <v>2</v>
      </c>
      <c r="N189" s="78"/>
      <c r="O189" s="38" t="s">
        <v>5</v>
      </c>
      <c r="P189" s="38">
        <f t="shared" si="17"/>
        <v>0</v>
      </c>
      <c r="Q189" s="38">
        <f t="shared" si="18"/>
        <v>0</v>
      </c>
      <c r="R189" s="38" t="s">
        <v>23</v>
      </c>
    </row>
    <row r="190" spans="1:18">
      <c r="B190" s="79" t="s">
        <v>38</v>
      </c>
      <c r="C190" s="78"/>
      <c r="D190" s="78"/>
      <c r="E190" s="38" t="s">
        <v>24</v>
      </c>
      <c r="F190" s="78"/>
      <c r="G190" s="38" t="s">
        <v>23</v>
      </c>
      <c r="H190" s="81"/>
      <c r="I190" s="38" t="s">
        <v>23</v>
      </c>
      <c r="J190" s="78"/>
      <c r="K190" s="38" t="s">
        <v>2</v>
      </c>
      <c r="L190" s="82">
        <f t="shared" si="16"/>
        <v>0</v>
      </c>
      <c r="M190" s="40" t="s">
        <v>2</v>
      </c>
      <c r="N190" s="78"/>
      <c r="O190" s="38" t="s">
        <v>5</v>
      </c>
      <c r="P190" s="38">
        <f t="shared" si="17"/>
        <v>0</v>
      </c>
      <c r="Q190" s="38">
        <f t="shared" si="18"/>
        <v>0</v>
      </c>
      <c r="R190" s="38" t="s">
        <v>23</v>
      </c>
    </row>
    <row r="191" spans="1:18">
      <c r="B191" s="79" t="s">
        <v>39</v>
      </c>
      <c r="C191" s="78"/>
      <c r="D191" s="78"/>
      <c r="E191" s="38" t="s">
        <v>24</v>
      </c>
      <c r="F191" s="78"/>
      <c r="G191" s="38" t="s">
        <v>23</v>
      </c>
      <c r="H191" s="81"/>
      <c r="I191" s="38" t="s">
        <v>23</v>
      </c>
      <c r="J191" s="78"/>
      <c r="K191" s="38" t="s">
        <v>2</v>
      </c>
      <c r="L191" s="82">
        <f t="shared" si="16"/>
        <v>0</v>
      </c>
      <c r="M191" s="40" t="s">
        <v>2</v>
      </c>
      <c r="N191" s="78"/>
      <c r="O191" s="38" t="s">
        <v>5</v>
      </c>
      <c r="P191" s="38">
        <f t="shared" si="17"/>
        <v>0</v>
      </c>
      <c r="Q191" s="38">
        <f t="shared" si="18"/>
        <v>0</v>
      </c>
      <c r="R191" s="38" t="s">
        <v>23</v>
      </c>
    </row>
    <row r="192" spans="1:18">
      <c r="B192" s="79" t="s">
        <v>40</v>
      </c>
      <c r="C192" s="78"/>
      <c r="D192" s="78"/>
      <c r="E192" s="38" t="s">
        <v>24</v>
      </c>
      <c r="F192" s="78"/>
      <c r="G192" s="38" t="s">
        <v>23</v>
      </c>
      <c r="H192" s="81"/>
      <c r="I192" s="38" t="s">
        <v>23</v>
      </c>
      <c r="J192" s="78"/>
      <c r="K192" s="38" t="s">
        <v>2</v>
      </c>
      <c r="L192" s="82">
        <f t="shared" si="16"/>
        <v>0</v>
      </c>
      <c r="M192" s="40" t="s">
        <v>2</v>
      </c>
      <c r="N192" s="78"/>
      <c r="O192" s="38" t="s">
        <v>5</v>
      </c>
      <c r="P192" s="38">
        <f t="shared" si="17"/>
        <v>0</v>
      </c>
      <c r="Q192" s="38">
        <f t="shared" si="18"/>
        <v>0</v>
      </c>
      <c r="R192" s="38" t="s">
        <v>23</v>
      </c>
    </row>
    <row r="193" spans="1:18">
      <c r="B193" s="79" t="s">
        <v>41</v>
      </c>
      <c r="C193" s="78"/>
      <c r="D193" s="78"/>
      <c r="E193" s="38" t="s">
        <v>24</v>
      </c>
      <c r="F193" s="78"/>
      <c r="G193" s="38" t="s">
        <v>23</v>
      </c>
      <c r="H193" s="81"/>
      <c r="I193" s="38" t="s">
        <v>23</v>
      </c>
      <c r="J193" s="78"/>
      <c r="K193" s="38" t="s">
        <v>2</v>
      </c>
      <c r="L193" s="82">
        <f t="shared" si="16"/>
        <v>0</v>
      </c>
      <c r="M193" s="40" t="s">
        <v>2</v>
      </c>
      <c r="N193" s="78"/>
      <c r="O193" s="38" t="s">
        <v>5</v>
      </c>
      <c r="P193" s="38">
        <f t="shared" si="17"/>
        <v>0</v>
      </c>
      <c r="Q193" s="38">
        <f t="shared" si="18"/>
        <v>0</v>
      </c>
      <c r="R193" s="38" t="s">
        <v>23</v>
      </c>
    </row>
    <row r="194" spans="1:18">
      <c r="B194" s="79" t="s">
        <v>42</v>
      </c>
      <c r="C194" s="78"/>
      <c r="D194" s="78"/>
      <c r="E194" s="38" t="s">
        <v>24</v>
      </c>
      <c r="F194" s="78"/>
      <c r="G194" s="38" t="s">
        <v>23</v>
      </c>
      <c r="H194" s="81"/>
      <c r="I194" s="38" t="s">
        <v>23</v>
      </c>
      <c r="J194" s="78"/>
      <c r="K194" s="38" t="s">
        <v>2</v>
      </c>
      <c r="L194" s="82">
        <f t="shared" si="16"/>
        <v>0</v>
      </c>
      <c r="M194" s="40" t="s">
        <v>2</v>
      </c>
      <c r="N194" s="78"/>
      <c r="O194" s="38" t="s">
        <v>5</v>
      </c>
      <c r="P194" s="38">
        <f t="shared" si="17"/>
        <v>0</v>
      </c>
      <c r="Q194" s="38">
        <f t="shared" si="18"/>
        <v>0</v>
      </c>
      <c r="R194" s="38" t="s">
        <v>23</v>
      </c>
    </row>
    <row r="195" spans="1:18">
      <c r="B195" s="79" t="s">
        <v>47</v>
      </c>
      <c r="C195" s="41">
        <f>SUM(C185:C194)</f>
        <v>0</v>
      </c>
      <c r="D195" s="41"/>
      <c r="E195" s="38" t="s">
        <v>24</v>
      </c>
      <c r="H195" s="41">
        <f>SUM(H185:H194)</f>
        <v>290</v>
      </c>
      <c r="I195" s="38" t="s">
        <v>23</v>
      </c>
      <c r="J195" s="39">
        <f t="shared" ref="J195" si="19">SUM(J185:J194)</f>
        <v>0</v>
      </c>
      <c r="K195" s="40" t="s">
        <v>2</v>
      </c>
      <c r="L195" s="41">
        <f t="shared" ref="L195:M195" si="20">SUM(L185:L194)</f>
        <v>0</v>
      </c>
      <c r="M195" s="38">
        <f t="shared" si="20"/>
        <v>0</v>
      </c>
      <c r="N195" s="38" t="s">
        <v>23</v>
      </c>
      <c r="Q195" s="38">
        <f>SUM(Q185:Q194)</f>
        <v>0</v>
      </c>
      <c r="R195" s="38" t="s">
        <v>23</v>
      </c>
    </row>
    <row r="198" spans="1:18">
      <c r="A198" s="80" t="s">
        <v>164</v>
      </c>
    </row>
    <row r="199" spans="1:18">
      <c r="A199" s="80" t="s">
        <v>30</v>
      </c>
      <c r="B199" s="41" t="s">
        <v>31</v>
      </c>
      <c r="C199" s="41" t="s">
        <v>48</v>
      </c>
      <c r="D199" s="41"/>
      <c r="F199" s="41" t="s">
        <v>44</v>
      </c>
      <c r="H199" s="41" t="s">
        <v>49</v>
      </c>
      <c r="J199" s="80" t="s">
        <v>51</v>
      </c>
      <c r="L199" s="41" t="s">
        <v>45</v>
      </c>
      <c r="M199" s="41" t="s">
        <v>46</v>
      </c>
      <c r="P199" s="41" t="s">
        <v>45</v>
      </c>
      <c r="Q199" s="41" t="s">
        <v>46</v>
      </c>
    </row>
    <row r="200" spans="1:18">
      <c r="B200" s="79" t="s">
        <v>33</v>
      </c>
      <c r="C200" s="78"/>
      <c r="D200" s="78"/>
      <c r="E200" s="38" t="s">
        <v>24</v>
      </c>
      <c r="F200" s="78"/>
      <c r="G200" s="38" t="s">
        <v>23</v>
      </c>
      <c r="H200" s="81">
        <v>40</v>
      </c>
      <c r="I200" s="38" t="s">
        <v>23</v>
      </c>
      <c r="J200" s="78"/>
      <c r="K200" s="38" t="s">
        <v>2</v>
      </c>
      <c r="L200" s="82">
        <f t="shared" ref="L200:L209" si="21">J200*C200</f>
        <v>0</v>
      </c>
      <c r="M200" s="40" t="s">
        <v>2</v>
      </c>
      <c r="N200" s="78">
        <v>1</v>
      </c>
      <c r="O200" s="38" t="s">
        <v>5</v>
      </c>
      <c r="P200" s="38">
        <f t="shared" ref="P200:P209" si="22">N200*C200</f>
        <v>0</v>
      </c>
      <c r="Q200" s="38">
        <f>C200*F200</f>
        <v>0</v>
      </c>
      <c r="R200" s="38" t="s">
        <v>23</v>
      </c>
    </row>
    <row r="201" spans="1:18">
      <c r="B201" s="79" t="s">
        <v>34</v>
      </c>
      <c r="C201" s="78"/>
      <c r="D201" s="78"/>
      <c r="E201" s="38" t="s">
        <v>24</v>
      </c>
      <c r="F201" s="78"/>
      <c r="G201" s="38" t="s">
        <v>23</v>
      </c>
      <c r="H201" s="81">
        <v>60</v>
      </c>
      <c r="I201" s="38" t="s">
        <v>23</v>
      </c>
      <c r="J201" s="78"/>
      <c r="K201" s="38" t="s">
        <v>2</v>
      </c>
      <c r="L201" s="82">
        <f t="shared" si="21"/>
        <v>0</v>
      </c>
      <c r="M201" s="40" t="s">
        <v>2</v>
      </c>
      <c r="N201" s="78">
        <v>2</v>
      </c>
      <c r="O201" s="38" t="s">
        <v>5</v>
      </c>
      <c r="P201" s="38">
        <f t="shared" si="22"/>
        <v>0</v>
      </c>
      <c r="Q201" s="38">
        <f t="shared" ref="Q201:Q209" si="23">C201*F201</f>
        <v>0</v>
      </c>
      <c r="R201" s="38" t="s">
        <v>23</v>
      </c>
    </row>
    <row r="202" spans="1:18">
      <c r="B202" s="79" t="s">
        <v>35</v>
      </c>
      <c r="C202" s="78"/>
      <c r="D202" s="78"/>
      <c r="E202" s="38" t="s">
        <v>24</v>
      </c>
      <c r="F202" s="78"/>
      <c r="G202" s="38" t="s">
        <v>23</v>
      </c>
      <c r="H202" s="81">
        <v>80</v>
      </c>
      <c r="I202" s="38" t="s">
        <v>23</v>
      </c>
      <c r="J202" s="78"/>
      <c r="K202" s="38" t="s">
        <v>2</v>
      </c>
      <c r="L202" s="82">
        <f t="shared" si="21"/>
        <v>0</v>
      </c>
      <c r="M202" s="40" t="s">
        <v>2</v>
      </c>
      <c r="N202" s="78">
        <v>4</v>
      </c>
      <c r="O202" s="38" t="s">
        <v>5</v>
      </c>
      <c r="P202" s="38">
        <f t="shared" si="22"/>
        <v>0</v>
      </c>
      <c r="Q202" s="38">
        <f t="shared" si="23"/>
        <v>0</v>
      </c>
      <c r="R202" s="38" t="s">
        <v>23</v>
      </c>
    </row>
    <row r="203" spans="1:18">
      <c r="B203" s="79" t="s">
        <v>36</v>
      </c>
      <c r="C203" s="78"/>
      <c r="D203" s="78"/>
      <c r="E203" s="38" t="s">
        <v>24</v>
      </c>
      <c r="F203" s="78"/>
      <c r="G203" s="38" t="s">
        <v>23</v>
      </c>
      <c r="H203" s="81">
        <v>110</v>
      </c>
      <c r="I203" s="38" t="s">
        <v>23</v>
      </c>
      <c r="J203" s="78"/>
      <c r="K203" s="38" t="s">
        <v>2</v>
      </c>
      <c r="L203" s="82">
        <f t="shared" si="21"/>
        <v>0</v>
      </c>
      <c r="M203" s="40" t="s">
        <v>2</v>
      </c>
      <c r="N203" s="78">
        <v>5</v>
      </c>
      <c r="O203" s="38" t="s">
        <v>5</v>
      </c>
      <c r="P203" s="38">
        <f t="shared" si="22"/>
        <v>0</v>
      </c>
      <c r="Q203" s="38">
        <f t="shared" si="23"/>
        <v>0</v>
      </c>
      <c r="R203" s="38" t="s">
        <v>23</v>
      </c>
    </row>
    <row r="204" spans="1:18">
      <c r="B204" s="79" t="s">
        <v>37</v>
      </c>
      <c r="C204" s="78"/>
      <c r="D204" s="78"/>
      <c r="E204" s="38" t="s">
        <v>24</v>
      </c>
      <c r="F204" s="78"/>
      <c r="G204" s="38" t="s">
        <v>23</v>
      </c>
      <c r="H204" s="81"/>
      <c r="I204" s="38" t="s">
        <v>23</v>
      </c>
      <c r="J204" s="78"/>
      <c r="K204" s="38" t="s">
        <v>2</v>
      </c>
      <c r="L204" s="82">
        <f t="shared" si="21"/>
        <v>0</v>
      </c>
      <c r="M204" s="40" t="s">
        <v>2</v>
      </c>
      <c r="N204" s="78"/>
      <c r="O204" s="38" t="s">
        <v>5</v>
      </c>
      <c r="P204" s="38">
        <f t="shared" si="22"/>
        <v>0</v>
      </c>
      <c r="Q204" s="38">
        <f t="shared" si="23"/>
        <v>0</v>
      </c>
      <c r="R204" s="38" t="s">
        <v>23</v>
      </c>
    </row>
    <row r="205" spans="1:18">
      <c r="B205" s="79" t="s">
        <v>38</v>
      </c>
      <c r="C205" s="78"/>
      <c r="D205" s="78"/>
      <c r="E205" s="38" t="s">
        <v>24</v>
      </c>
      <c r="F205" s="78"/>
      <c r="G205" s="38" t="s">
        <v>23</v>
      </c>
      <c r="H205" s="81"/>
      <c r="I205" s="38" t="s">
        <v>23</v>
      </c>
      <c r="J205" s="78"/>
      <c r="K205" s="38" t="s">
        <v>2</v>
      </c>
      <c r="L205" s="82">
        <f t="shared" si="21"/>
        <v>0</v>
      </c>
      <c r="M205" s="40" t="s">
        <v>2</v>
      </c>
      <c r="N205" s="78"/>
      <c r="O205" s="38" t="s">
        <v>5</v>
      </c>
      <c r="P205" s="38">
        <f t="shared" si="22"/>
        <v>0</v>
      </c>
      <c r="Q205" s="38">
        <f t="shared" si="23"/>
        <v>0</v>
      </c>
      <c r="R205" s="38" t="s">
        <v>23</v>
      </c>
    </row>
    <row r="206" spans="1:18">
      <c r="B206" s="79" t="s">
        <v>39</v>
      </c>
      <c r="C206" s="78"/>
      <c r="D206" s="78"/>
      <c r="E206" s="38" t="s">
        <v>24</v>
      </c>
      <c r="F206" s="78"/>
      <c r="G206" s="38" t="s">
        <v>23</v>
      </c>
      <c r="H206" s="81"/>
      <c r="I206" s="38" t="s">
        <v>23</v>
      </c>
      <c r="J206" s="78"/>
      <c r="K206" s="38" t="s">
        <v>2</v>
      </c>
      <c r="L206" s="82">
        <f t="shared" si="21"/>
        <v>0</v>
      </c>
      <c r="M206" s="40" t="s">
        <v>2</v>
      </c>
      <c r="N206" s="78"/>
      <c r="O206" s="38" t="s">
        <v>5</v>
      </c>
      <c r="P206" s="38">
        <f t="shared" si="22"/>
        <v>0</v>
      </c>
      <c r="Q206" s="38">
        <f t="shared" si="23"/>
        <v>0</v>
      </c>
      <c r="R206" s="38" t="s">
        <v>23</v>
      </c>
    </row>
    <row r="207" spans="1:18">
      <c r="B207" s="79" t="s">
        <v>40</v>
      </c>
      <c r="C207" s="78"/>
      <c r="D207" s="78"/>
      <c r="E207" s="38" t="s">
        <v>24</v>
      </c>
      <c r="F207" s="78"/>
      <c r="G207" s="38" t="s">
        <v>23</v>
      </c>
      <c r="H207" s="81"/>
      <c r="I207" s="38" t="s">
        <v>23</v>
      </c>
      <c r="J207" s="78"/>
      <c r="K207" s="38" t="s">
        <v>2</v>
      </c>
      <c r="L207" s="82">
        <f t="shared" si="21"/>
        <v>0</v>
      </c>
      <c r="M207" s="40" t="s">
        <v>2</v>
      </c>
      <c r="N207" s="78"/>
      <c r="O207" s="38" t="s">
        <v>5</v>
      </c>
      <c r="P207" s="38">
        <f t="shared" si="22"/>
        <v>0</v>
      </c>
      <c r="Q207" s="38">
        <f t="shared" si="23"/>
        <v>0</v>
      </c>
      <c r="R207" s="38" t="s">
        <v>23</v>
      </c>
    </row>
    <row r="208" spans="1:18">
      <c r="B208" s="79" t="s">
        <v>41</v>
      </c>
      <c r="C208" s="78"/>
      <c r="D208" s="78"/>
      <c r="E208" s="38" t="s">
        <v>24</v>
      </c>
      <c r="F208" s="78"/>
      <c r="G208" s="38" t="s">
        <v>23</v>
      </c>
      <c r="H208" s="81"/>
      <c r="I208" s="38" t="s">
        <v>23</v>
      </c>
      <c r="J208" s="78"/>
      <c r="K208" s="38" t="s">
        <v>2</v>
      </c>
      <c r="L208" s="82">
        <f t="shared" si="21"/>
        <v>0</v>
      </c>
      <c r="M208" s="40" t="s">
        <v>2</v>
      </c>
      <c r="N208" s="78"/>
      <c r="O208" s="38" t="s">
        <v>5</v>
      </c>
      <c r="P208" s="38">
        <f t="shared" si="22"/>
        <v>0</v>
      </c>
      <c r="Q208" s="38">
        <f t="shared" si="23"/>
        <v>0</v>
      </c>
      <c r="R208" s="38" t="s">
        <v>23</v>
      </c>
    </row>
    <row r="209" spans="2:18">
      <c r="B209" s="79" t="s">
        <v>42</v>
      </c>
      <c r="C209" s="78"/>
      <c r="D209" s="78"/>
      <c r="E209" s="38" t="s">
        <v>24</v>
      </c>
      <c r="F209" s="78"/>
      <c r="G209" s="38" t="s">
        <v>23</v>
      </c>
      <c r="H209" s="81"/>
      <c r="I209" s="38" t="s">
        <v>23</v>
      </c>
      <c r="J209" s="78"/>
      <c r="K209" s="38" t="s">
        <v>2</v>
      </c>
      <c r="L209" s="82">
        <f t="shared" si="21"/>
        <v>0</v>
      </c>
      <c r="M209" s="40" t="s">
        <v>2</v>
      </c>
      <c r="N209" s="78"/>
      <c r="O209" s="38" t="s">
        <v>5</v>
      </c>
      <c r="P209" s="38">
        <f t="shared" si="22"/>
        <v>0</v>
      </c>
      <c r="Q209" s="38">
        <f t="shared" si="23"/>
        <v>0</v>
      </c>
      <c r="R209" s="38" t="s">
        <v>23</v>
      </c>
    </row>
    <row r="210" spans="2:18">
      <c r="B210" s="79" t="s">
        <v>47</v>
      </c>
      <c r="C210" s="41">
        <f>SUM(C200:C209)</f>
        <v>0</v>
      </c>
      <c r="D210" s="41"/>
      <c r="E210" s="38" t="s">
        <v>24</v>
      </c>
      <c r="H210" s="41">
        <f>SUM(H200:H209)</f>
        <v>290</v>
      </c>
      <c r="I210" s="38" t="s">
        <v>23</v>
      </c>
      <c r="J210" s="39">
        <f t="shared" ref="J210" si="24">SUM(J200:J209)</f>
        <v>0</v>
      </c>
      <c r="K210" s="40" t="s">
        <v>2</v>
      </c>
      <c r="L210" s="41">
        <f t="shared" ref="L210:M210" si="25">SUM(L200:L209)</f>
        <v>0</v>
      </c>
      <c r="M210" s="38">
        <f t="shared" si="25"/>
        <v>0</v>
      </c>
      <c r="N210" s="38" t="s">
        <v>23</v>
      </c>
      <c r="Q210" s="38">
        <f>SUM(Q200:Q209)</f>
        <v>0</v>
      </c>
      <c r="R210" s="38" t="s">
        <v>23</v>
      </c>
    </row>
  </sheetData>
  <mergeCells count="35">
    <mergeCell ref="A86:B86"/>
    <mergeCell ref="A87:B87"/>
    <mergeCell ref="A88:B88"/>
    <mergeCell ref="A89:B89"/>
    <mergeCell ref="A80:B80"/>
    <mergeCell ref="A81:B81"/>
    <mergeCell ref="A82:B82"/>
    <mergeCell ref="A83:B83"/>
    <mergeCell ref="A84:B84"/>
    <mergeCell ref="A85:B85"/>
    <mergeCell ref="A62:F63"/>
    <mergeCell ref="A45:F46"/>
    <mergeCell ref="A47:F47"/>
    <mergeCell ref="A48:B48"/>
    <mergeCell ref="A49:B49"/>
    <mergeCell ref="A50:B50"/>
    <mergeCell ref="A51:B51"/>
    <mergeCell ref="A55:B55"/>
    <mergeCell ref="A52:B52"/>
    <mergeCell ref="A53:B53"/>
    <mergeCell ref="A54:B54"/>
    <mergeCell ref="A56:B56"/>
    <mergeCell ref="A57:B57"/>
    <mergeCell ref="A42:F43"/>
    <mergeCell ref="L16:R17"/>
    <mergeCell ref="A20:F22"/>
    <mergeCell ref="A28:F28"/>
    <mergeCell ref="A29:F29"/>
    <mergeCell ref="A30:F30"/>
    <mergeCell ref="A32:F32"/>
    <mergeCell ref="A33:F33"/>
    <mergeCell ref="A34:F34"/>
    <mergeCell ref="A38:C38"/>
    <mergeCell ref="A39:F39"/>
    <mergeCell ref="A40:F41"/>
  </mergeCells>
  <conditionalFormatting sqref="A14:F14 C15:F15 D16:F16">
    <cfRule type="expression" dxfId="48" priority="14">
      <formula>$A14=$L$16</formula>
    </cfRule>
    <cfRule type="expression" dxfId="47" priority="15">
      <formula>$A14=$L$14</formula>
    </cfRule>
    <cfRule type="expression" dxfId="46" priority="16">
      <formula>$A14=$L13</formula>
    </cfRule>
  </conditionalFormatting>
  <conditionalFormatting sqref="A56:B56">
    <cfRule type="expression" dxfId="45" priority="13">
      <formula>OR($B$19=$J$19,$B$19=$K$21,$B$19=$K$22,$B$19=$K$23)</formula>
    </cfRule>
  </conditionalFormatting>
  <conditionalFormatting sqref="A49:B50">
    <cfRule type="expression" dxfId="44" priority="12">
      <formula>$B$19=$J$19</formula>
    </cfRule>
  </conditionalFormatting>
  <conditionalFormatting sqref="A52:B52">
    <cfRule type="expression" dxfId="43" priority="11">
      <formula>$B$19=$J$19</formula>
    </cfRule>
  </conditionalFormatting>
  <conditionalFormatting sqref="A53:B53">
    <cfRule type="expression" dxfId="42" priority="2">
      <formula>$B$19=$K$23</formula>
    </cfRule>
    <cfRule type="expression" dxfId="41" priority="3">
      <formula>AND(OR($B$19=$K$21,$B$19=$K$22),OR($B$37=$J$38,$B$37=$J$39))</formula>
    </cfRule>
    <cfRule type="expression" dxfId="40" priority="10">
      <formula>$B$19=$K$21</formula>
    </cfRule>
  </conditionalFormatting>
  <conditionalFormatting sqref="A51:B51">
    <cfRule type="expression" dxfId="39" priority="5">
      <formula>$B$37=$J$40</formula>
    </cfRule>
    <cfRule type="expression" dxfId="38" priority="9">
      <formula>$B$19=$K$20</formula>
    </cfRule>
  </conditionalFormatting>
  <conditionalFormatting sqref="A57:B57">
    <cfRule type="expression" dxfId="37" priority="7">
      <formula>$B$27=$K$29</formula>
    </cfRule>
    <cfRule type="expression" dxfId="36" priority="8">
      <formula>$B$19=$K$20</formula>
    </cfRule>
  </conditionalFormatting>
  <conditionalFormatting sqref="A49:B50 A52:B52">
    <cfRule type="expression" dxfId="35" priority="6">
      <formula>OR($B$19=$K$20,$B$19=$K$22)</formula>
    </cfRule>
  </conditionalFormatting>
  <conditionalFormatting sqref="A51:B54">
    <cfRule type="expression" dxfId="34" priority="4">
      <formula>$B$37=$J$40</formula>
    </cfRule>
  </conditionalFormatting>
  <conditionalFormatting sqref="A55:B55">
    <cfRule type="expression" dxfId="33" priority="1">
      <formula>OR($B$19=$J$19,$B$19=$K$21,$B$19=$K$22,$B$19=$K$23)</formula>
    </cfRule>
  </conditionalFormatting>
  <dataValidations count="12">
    <dataValidation type="custom" allowBlank="1" showInputMessage="1" showErrorMessage="1" sqref="B16">
      <formula1>B$15="mittlere Wohnungsgröße"</formula1>
    </dataValidation>
    <dataValidation type="list" allowBlank="1" showInputMessage="1" showErrorMessage="1" sqref="B15">
      <formula1>$J$13:$J$15</formula1>
    </dataValidation>
    <dataValidation type="list" allowBlank="1" showInputMessage="1" showErrorMessage="1" sqref="B44">
      <formula1>$J$42:$J$47</formula1>
    </dataValidation>
    <dataValidation type="list" allowBlank="1" showInputMessage="1" showErrorMessage="1" sqref="B37">
      <formula1>$J$38:$J$40</formula1>
    </dataValidation>
    <dataValidation type="list" allowBlank="1" showInputMessage="1" showErrorMessage="1" sqref="B3">
      <formula1>$J$9:$J$10</formula1>
    </dataValidation>
    <dataValidation type="list" allowBlank="1" showInputMessage="1" showErrorMessage="1" sqref="B13">
      <formula1>$K$12:$K$17</formula1>
    </dataValidation>
    <dataValidation type="list" allowBlank="1" showInputMessage="1" showErrorMessage="1" sqref="B19">
      <formula1>$K$20:$K$23</formula1>
    </dataValidation>
    <dataValidation type="list" allowBlank="1" showInputMessage="1" showErrorMessage="1" sqref="B27">
      <formula1>$K$28:$K$32</formula1>
    </dataValidation>
    <dataValidation type="list" allowBlank="1" showInputMessage="1" showErrorMessage="1" sqref="B31">
      <formula1>$K$36:$K$37</formula1>
    </dataValidation>
    <dataValidation type="list" allowBlank="1" showInputMessage="1" showErrorMessage="1" sqref="B60">
      <formula1>$J$61:$J$63</formula1>
    </dataValidation>
    <dataValidation type="list" allowBlank="1" showInputMessage="1" showErrorMessage="1" sqref="B140:B149 B155:B164 B170:B179 B185:B194 B200:B209">
      <mc:AlternateContent xmlns:x12ac="http://schemas.microsoft.com/office/spreadsheetml/2011/1/ac" xmlns:mc="http://schemas.openxmlformats.org/markup-compatibility/2006">
        <mc:Choice Requires="x12ac">
          <x12ac:list>"1 Zi, Küche, Bad/WC"," 1 Zi, Küche, Bad, WC"</x12ac:list>
        </mc:Choice>
        <mc:Fallback>
          <formula1>"1 Zi, Küche, Bad/WC, 1 Zi, Küche, Bad, WC"</formula1>
        </mc:Fallback>
      </mc:AlternateContent>
    </dataValidation>
    <dataValidation type="custom" allowBlank="1" showInputMessage="1" showErrorMessage="1" sqref="B17">
      <formula1>B$15="Wohnungsanzahl gesamt"</formula1>
    </dataValidation>
  </dataValidations>
  <pageMargins left="0.7" right="0.7" top="0.78740157499999996" bottom="0.78740157499999996" header="0.3" footer="0.3"/>
  <pageSetup paperSize="9" orientation="portrait" r:id="rId1"/>
  <drawing r:id="rId2"/>
  <legacyDrawing r:id="rId3"/>
  <tableParts count="8">
    <tablePart r:id="rId4"/>
    <tablePart r:id="rId5"/>
    <tablePart r:id="rId6"/>
    <tablePart r:id="rId7"/>
    <tablePart r:id="rId8"/>
    <tablePart r:id="rId9"/>
    <tablePart r:id="rId10"/>
    <tablePart r:id="rId11"/>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X157"/>
  <sheetViews>
    <sheetView showZeros="0" topLeftCell="A115" zoomScale="85" zoomScaleNormal="85" workbookViewId="0">
      <selection activeCell="B153" sqref="B153"/>
    </sheetView>
  </sheetViews>
  <sheetFormatPr baseColWidth="10" defaultRowHeight="15"/>
  <cols>
    <col min="1" max="1" width="18.42578125" style="38" customWidth="1"/>
    <col min="2" max="2" width="25.28515625" style="38" customWidth="1"/>
    <col min="3" max="3" width="11.28515625" style="38" customWidth="1"/>
    <col min="4" max="4" width="4.85546875" style="38" customWidth="1"/>
    <col min="5" max="5" width="11.85546875" style="38" customWidth="1"/>
    <col min="6" max="6" width="4.28515625" style="38" customWidth="1"/>
    <col min="7" max="7" width="10.140625" style="38" customWidth="1"/>
    <col min="8" max="8" width="6.5703125" style="38" customWidth="1"/>
    <col min="9" max="12" width="5.7109375" style="38" customWidth="1"/>
    <col min="13" max="13" width="7" style="38" customWidth="1"/>
    <col min="14" max="18" width="5.7109375" style="38" customWidth="1"/>
    <col min="19" max="19" width="9.42578125" style="38" customWidth="1"/>
    <col min="20" max="24" width="5.7109375" style="38" customWidth="1"/>
    <col min="25" max="25" width="6.85546875" style="38" customWidth="1"/>
    <col min="26" max="30" width="5.7109375" style="38" customWidth="1"/>
    <col min="31" max="31" width="9.42578125" style="38" customWidth="1"/>
    <col min="32" max="36" width="5.7109375" style="38" customWidth="1"/>
    <col min="37" max="37" width="7.85546875" style="38" customWidth="1"/>
    <col min="38" max="42" width="5.7109375" style="38" customWidth="1"/>
    <col min="43" max="43" width="5.5703125" style="38" customWidth="1"/>
    <col min="44" max="48" width="5.7109375" style="38" customWidth="1"/>
    <col min="49" max="49" width="5.5703125" style="38" customWidth="1"/>
    <col min="50" max="54" width="5.7109375" style="38" customWidth="1"/>
    <col min="55" max="55" width="5.5703125" style="38" customWidth="1"/>
    <col min="56" max="60" width="5.7109375" style="38" customWidth="1"/>
    <col min="61" max="61" width="17.140625" style="96" customWidth="1"/>
    <col min="62" max="70" width="0" style="38" hidden="1" customWidth="1"/>
    <col min="71" max="71" width="20" style="38" hidden="1" customWidth="1"/>
    <col min="72" max="74" width="0" style="38" hidden="1" customWidth="1"/>
    <col min="75" max="16384" width="11.42578125" style="38"/>
  </cols>
  <sheetData>
    <row r="1" spans="1:76" ht="15" customHeight="1">
      <c r="A1" s="38" t="s">
        <v>160</v>
      </c>
      <c r="G1" s="204" t="s">
        <v>238</v>
      </c>
      <c r="H1" s="205"/>
      <c r="I1" s="205"/>
      <c r="J1" s="205"/>
      <c r="K1" s="205"/>
      <c r="L1" s="206"/>
      <c r="M1" s="204" t="s">
        <v>239</v>
      </c>
      <c r="N1" s="205"/>
      <c r="O1" s="205"/>
      <c r="P1" s="205"/>
      <c r="Q1" s="205"/>
      <c r="R1" s="206"/>
      <c r="S1" s="204" t="s">
        <v>235</v>
      </c>
      <c r="T1" s="205"/>
      <c r="U1" s="205"/>
      <c r="V1" s="205"/>
      <c r="W1" s="205"/>
      <c r="X1" s="206"/>
      <c r="Y1" s="204" t="s">
        <v>236</v>
      </c>
      <c r="Z1" s="205"/>
      <c r="AA1" s="205"/>
      <c r="AB1" s="205"/>
      <c r="AC1" s="205"/>
      <c r="AD1" s="206"/>
      <c r="AE1" s="204" t="s">
        <v>237</v>
      </c>
      <c r="AF1" s="205"/>
      <c r="AG1" s="205"/>
      <c r="AH1" s="205"/>
      <c r="AI1" s="205"/>
      <c r="AJ1" s="206"/>
      <c r="AK1" s="204" t="s">
        <v>269</v>
      </c>
      <c r="AL1" s="205"/>
      <c r="AM1" s="205"/>
      <c r="AN1" s="205"/>
      <c r="AO1" s="205"/>
      <c r="AP1" s="206"/>
      <c r="AQ1" s="204" t="s">
        <v>332</v>
      </c>
      <c r="AR1" s="205"/>
      <c r="AS1" s="205"/>
      <c r="AT1" s="205"/>
      <c r="AU1" s="205"/>
      <c r="AV1" s="206"/>
      <c r="AW1" s="204" t="s">
        <v>331</v>
      </c>
      <c r="AX1" s="205"/>
      <c r="AY1" s="205"/>
      <c r="AZ1" s="205"/>
      <c r="BA1" s="205"/>
      <c r="BB1" s="206"/>
      <c r="BC1" s="204" t="s">
        <v>280</v>
      </c>
      <c r="BD1" s="205"/>
      <c r="BE1" s="205"/>
      <c r="BF1" s="205"/>
      <c r="BG1" s="205"/>
      <c r="BH1" s="206"/>
      <c r="BJ1" s="38" t="s">
        <v>290</v>
      </c>
    </row>
    <row r="2" spans="1:76">
      <c r="A2" s="38" t="s">
        <v>30</v>
      </c>
      <c r="G2" s="207"/>
      <c r="H2" s="208"/>
      <c r="I2" s="208"/>
      <c r="J2" s="208"/>
      <c r="K2" s="208"/>
      <c r="L2" s="209"/>
      <c r="M2" s="207"/>
      <c r="N2" s="208"/>
      <c r="O2" s="208"/>
      <c r="P2" s="208"/>
      <c r="Q2" s="208"/>
      <c r="R2" s="209"/>
      <c r="S2" s="207"/>
      <c r="T2" s="208"/>
      <c r="U2" s="208"/>
      <c r="V2" s="208"/>
      <c r="W2" s="208"/>
      <c r="X2" s="209"/>
      <c r="Y2" s="207"/>
      <c r="Z2" s="208"/>
      <c r="AA2" s="208"/>
      <c r="AB2" s="208"/>
      <c r="AC2" s="208"/>
      <c r="AD2" s="209"/>
      <c r="AE2" s="207"/>
      <c r="AF2" s="208"/>
      <c r="AG2" s="208"/>
      <c r="AH2" s="208"/>
      <c r="AI2" s="208"/>
      <c r="AJ2" s="209"/>
      <c r="AK2" s="210"/>
      <c r="AL2" s="211"/>
      <c r="AM2" s="211"/>
      <c r="AN2" s="211"/>
      <c r="AO2" s="211"/>
      <c r="AP2" s="212"/>
      <c r="AQ2" s="210"/>
      <c r="AR2" s="211"/>
      <c r="AS2" s="211"/>
      <c r="AT2" s="211"/>
      <c r="AU2" s="211"/>
      <c r="AV2" s="212"/>
      <c r="AW2" s="207"/>
      <c r="AX2" s="208"/>
      <c r="AY2" s="208"/>
      <c r="AZ2" s="208"/>
      <c r="BA2" s="208"/>
      <c r="BB2" s="209"/>
      <c r="BC2" s="207"/>
      <c r="BD2" s="208"/>
      <c r="BE2" s="208"/>
      <c r="BF2" s="208"/>
      <c r="BG2" s="208"/>
      <c r="BH2" s="209"/>
      <c r="BJ2" s="38" t="s">
        <v>291</v>
      </c>
    </row>
    <row r="3" spans="1:76">
      <c r="A3" s="91" t="s">
        <v>262</v>
      </c>
      <c r="B3" s="92" t="s">
        <v>31</v>
      </c>
      <c r="C3" s="92" t="s">
        <v>48</v>
      </c>
      <c r="D3" s="92"/>
      <c r="E3" s="92" t="s">
        <v>44</v>
      </c>
      <c r="F3" s="92"/>
      <c r="G3" s="91" t="s">
        <v>219</v>
      </c>
      <c r="H3" s="92" t="s">
        <v>218</v>
      </c>
      <c r="I3" s="92" t="s">
        <v>216</v>
      </c>
      <c r="J3" s="92" t="s">
        <v>217</v>
      </c>
      <c r="K3" s="93" t="s">
        <v>220</v>
      </c>
      <c r="L3" s="94"/>
      <c r="M3" s="91" t="s">
        <v>219</v>
      </c>
      <c r="N3" s="92" t="s">
        <v>218</v>
      </c>
      <c r="O3" s="92" t="s">
        <v>216</v>
      </c>
      <c r="P3" s="92" t="s">
        <v>217</v>
      </c>
      <c r="Q3" s="93" t="s">
        <v>220</v>
      </c>
      <c r="R3" s="94"/>
      <c r="S3" s="91" t="s">
        <v>219</v>
      </c>
      <c r="T3" s="92" t="s">
        <v>218</v>
      </c>
      <c r="U3" s="92" t="s">
        <v>216</v>
      </c>
      <c r="V3" s="92" t="s">
        <v>217</v>
      </c>
      <c r="W3" s="93" t="s">
        <v>220</v>
      </c>
      <c r="X3" s="94"/>
      <c r="Y3" s="91" t="s">
        <v>219</v>
      </c>
      <c r="Z3" s="92" t="s">
        <v>218</v>
      </c>
      <c r="AA3" s="92" t="s">
        <v>216</v>
      </c>
      <c r="AB3" s="92" t="s">
        <v>245</v>
      </c>
      <c r="AC3" s="92" t="s">
        <v>246</v>
      </c>
      <c r="AD3" s="93" t="s">
        <v>220</v>
      </c>
      <c r="AE3" s="91" t="s">
        <v>219</v>
      </c>
      <c r="AF3" s="92" t="s">
        <v>218</v>
      </c>
      <c r="AG3" s="92" t="s">
        <v>216</v>
      </c>
      <c r="AH3" s="92" t="s">
        <v>245</v>
      </c>
      <c r="AI3" s="93" t="s">
        <v>246</v>
      </c>
      <c r="AJ3" s="93" t="s">
        <v>220</v>
      </c>
      <c r="AK3" s="91" t="s">
        <v>219</v>
      </c>
      <c r="AL3" s="92" t="s">
        <v>218</v>
      </c>
      <c r="AM3" s="92" t="s">
        <v>216</v>
      </c>
      <c r="AN3" s="92" t="s">
        <v>245</v>
      </c>
      <c r="AO3" s="93" t="s">
        <v>246</v>
      </c>
      <c r="AP3" s="93" t="s">
        <v>220</v>
      </c>
      <c r="AQ3" s="91" t="s">
        <v>219</v>
      </c>
      <c r="AR3" s="92" t="s">
        <v>218</v>
      </c>
      <c r="AS3" s="92" t="s">
        <v>216</v>
      </c>
      <c r="AT3" s="92" t="s">
        <v>217</v>
      </c>
      <c r="AU3" s="93" t="s">
        <v>220</v>
      </c>
      <c r="AV3" s="94"/>
      <c r="AW3" s="91" t="s">
        <v>219</v>
      </c>
      <c r="AX3" s="92" t="s">
        <v>218</v>
      </c>
      <c r="AY3" s="92" t="s">
        <v>216</v>
      </c>
      <c r="AZ3" s="92" t="s">
        <v>217</v>
      </c>
      <c r="BA3" s="93" t="s">
        <v>220</v>
      </c>
      <c r="BB3" s="94"/>
      <c r="BC3" s="91" t="s">
        <v>219</v>
      </c>
      <c r="BD3" s="92" t="s">
        <v>218</v>
      </c>
      <c r="BE3" s="92" t="s">
        <v>216</v>
      </c>
      <c r="BF3" s="92" t="s">
        <v>217</v>
      </c>
      <c r="BG3" s="93" t="s">
        <v>220</v>
      </c>
      <c r="BH3" s="94"/>
      <c r="BJ3" s="92"/>
      <c r="BK3" s="92" t="s">
        <v>49</v>
      </c>
      <c r="BL3" s="92"/>
      <c r="BM3" s="92" t="s">
        <v>51</v>
      </c>
      <c r="BN3" s="92"/>
      <c r="BO3" s="92" t="s">
        <v>50</v>
      </c>
      <c r="BP3" s="92"/>
      <c r="BQ3" s="92" t="s">
        <v>43</v>
      </c>
      <c r="BR3" s="92"/>
      <c r="BS3" s="92" t="s">
        <v>45</v>
      </c>
      <c r="BT3" s="92" t="s">
        <v>46</v>
      </c>
      <c r="BU3" s="94"/>
      <c r="BW3" s="95" t="s">
        <v>263</v>
      </c>
    </row>
    <row r="4" spans="1:76">
      <c r="A4" s="103"/>
      <c r="B4" s="96" t="s">
        <v>33</v>
      </c>
      <c r="C4" s="97">
        <f>Gebäudeparameter!C140</f>
        <v>0</v>
      </c>
      <c r="D4" s="96" t="s">
        <v>24</v>
      </c>
      <c r="E4" s="96">
        <v>40</v>
      </c>
      <c r="F4" s="96" t="s">
        <v>23</v>
      </c>
      <c r="G4" s="39">
        <v>0</v>
      </c>
      <c r="H4" s="96">
        <f>C4*2</f>
        <v>0</v>
      </c>
      <c r="I4" s="96">
        <f>C4*2</f>
        <v>0</v>
      </c>
      <c r="J4" s="96"/>
      <c r="K4" s="96"/>
      <c r="L4" s="98"/>
      <c r="M4" s="39">
        <v>0</v>
      </c>
      <c r="N4" s="96">
        <f>C4*2</f>
        <v>0</v>
      </c>
      <c r="O4" s="96">
        <f>C4*2</f>
        <v>0</v>
      </c>
      <c r="P4" s="96"/>
      <c r="Q4" s="96"/>
      <c r="R4" s="96"/>
      <c r="S4" s="39">
        <v>0</v>
      </c>
      <c r="T4" s="96">
        <f>C4*2</f>
        <v>0</v>
      </c>
      <c r="U4" s="96">
        <f>C4*2</f>
        <v>0</v>
      </c>
      <c r="V4" s="96"/>
      <c r="W4" s="96"/>
      <c r="X4" s="98"/>
      <c r="Y4" s="39">
        <v>0</v>
      </c>
      <c r="Z4" s="96">
        <f>C4*2</f>
        <v>0</v>
      </c>
      <c r="AA4" s="96">
        <f>C4*2</f>
        <v>0</v>
      </c>
      <c r="AB4" s="96"/>
      <c r="AC4" s="96"/>
      <c r="AD4" s="98"/>
      <c r="AE4" s="39">
        <v>0</v>
      </c>
      <c r="AF4" s="96">
        <f>C4*4</f>
        <v>0</v>
      </c>
      <c r="AG4" s="96">
        <f>C4*2</f>
        <v>0</v>
      </c>
      <c r="AH4" s="96"/>
      <c r="AI4" s="96"/>
      <c r="AJ4" s="98"/>
      <c r="AK4" s="96">
        <v>0</v>
      </c>
      <c r="AL4" s="96">
        <f>C4*2</f>
        <v>0</v>
      </c>
      <c r="AM4" s="96">
        <f>C4*2</f>
        <v>0</v>
      </c>
      <c r="AN4" s="96"/>
      <c r="AO4" s="96"/>
      <c r="AP4" s="96"/>
      <c r="AQ4" s="39">
        <v>0</v>
      </c>
      <c r="AR4" s="96"/>
      <c r="AS4" s="96">
        <f>C4*2</f>
        <v>0</v>
      </c>
      <c r="AT4" s="96"/>
      <c r="AU4" s="96"/>
      <c r="AV4" s="98"/>
      <c r="AW4" s="39">
        <v>0</v>
      </c>
      <c r="AX4" s="96"/>
      <c r="AY4" s="96">
        <f>C4*2</f>
        <v>0</v>
      </c>
      <c r="AZ4" s="96"/>
      <c r="BA4" s="96"/>
      <c r="BB4" s="98"/>
      <c r="BC4" s="39">
        <v>0</v>
      </c>
      <c r="BD4" s="96"/>
      <c r="BE4" s="96">
        <f>C4*2</f>
        <v>0</v>
      </c>
      <c r="BF4" s="96"/>
      <c r="BG4" s="96"/>
      <c r="BH4" s="98"/>
      <c r="BJ4" s="96" t="s">
        <v>23</v>
      </c>
      <c r="BK4" s="96">
        <f t="shared" ref="BK4:BK13" si="0">C4*E4</f>
        <v>0</v>
      </c>
      <c r="BL4" s="96" t="s">
        <v>23</v>
      </c>
      <c r="BM4" s="96">
        <f>BQ4*30</f>
        <v>30</v>
      </c>
      <c r="BN4" s="96" t="s">
        <v>2</v>
      </c>
      <c r="BO4" s="96">
        <f t="shared" ref="BO4:BO13" si="1">BM4*C4</f>
        <v>0</v>
      </c>
      <c r="BP4" s="96" t="s">
        <v>2</v>
      </c>
      <c r="BQ4" s="96">
        <v>1</v>
      </c>
      <c r="BR4" s="96" t="s">
        <v>5</v>
      </c>
      <c r="BS4" s="96">
        <f t="shared" ref="BS4:BS13" si="2">BQ4*C4</f>
        <v>0</v>
      </c>
      <c r="BT4" s="96">
        <f t="shared" ref="BT4:BT13" si="3">E4*C4</f>
        <v>0</v>
      </c>
      <c r="BU4" s="98" t="s">
        <v>23</v>
      </c>
      <c r="BW4" s="40">
        <f>C4</f>
        <v>0</v>
      </c>
    </row>
    <row r="5" spans="1:76">
      <c r="A5" s="103"/>
      <c r="B5" s="96" t="s">
        <v>34</v>
      </c>
      <c r="C5" s="54">
        <f>Gebäudeparameter!C141</f>
        <v>0</v>
      </c>
      <c r="D5" s="96" t="s">
        <v>24</v>
      </c>
      <c r="E5" s="96">
        <v>60</v>
      </c>
      <c r="F5" s="96" t="s">
        <v>23</v>
      </c>
      <c r="G5" s="39">
        <v>0</v>
      </c>
      <c r="H5" s="96">
        <f t="shared" ref="H5:H13" si="4">C5*2</f>
        <v>0</v>
      </c>
      <c r="I5" s="96">
        <f t="shared" ref="I5:I13" si="5">C5*2</f>
        <v>0</v>
      </c>
      <c r="J5" s="96"/>
      <c r="K5" s="96"/>
      <c r="L5" s="98"/>
      <c r="M5" s="39">
        <v>0</v>
      </c>
      <c r="N5" s="96">
        <f t="shared" ref="N5:N13" si="6">C5*2</f>
        <v>0</v>
      </c>
      <c r="O5" s="96">
        <f t="shared" ref="O5:O13" si="7">C5*2</f>
        <v>0</v>
      </c>
      <c r="P5" s="96"/>
      <c r="Q5" s="96"/>
      <c r="R5" s="96"/>
      <c r="S5" s="39">
        <v>0</v>
      </c>
      <c r="T5" s="96">
        <f t="shared" ref="T5:T13" si="8">C5*2</f>
        <v>0</v>
      </c>
      <c r="U5" s="96">
        <f t="shared" ref="U5:U13" si="9">C5*2</f>
        <v>0</v>
      </c>
      <c r="V5" s="96"/>
      <c r="W5" s="96"/>
      <c r="X5" s="98"/>
      <c r="Y5" s="39">
        <v>0</v>
      </c>
      <c r="Z5" s="96">
        <f t="shared" ref="Z5:Z13" si="10">C5*2</f>
        <v>0</v>
      </c>
      <c r="AA5" s="96">
        <f t="shared" ref="AA5:AA13" si="11">C5*2</f>
        <v>0</v>
      </c>
      <c r="AB5" s="96"/>
      <c r="AC5" s="96"/>
      <c r="AD5" s="98"/>
      <c r="AE5" s="39">
        <v>0</v>
      </c>
      <c r="AF5" s="96">
        <f t="shared" ref="AF5:AF13" si="12">C5*4</f>
        <v>0</v>
      </c>
      <c r="AG5" s="96">
        <f t="shared" ref="AG5:AG13" si="13">C5*2</f>
        <v>0</v>
      </c>
      <c r="AH5" s="96"/>
      <c r="AI5" s="96"/>
      <c r="AJ5" s="98"/>
      <c r="AK5" s="96">
        <v>0</v>
      </c>
      <c r="AL5" s="96">
        <f t="shared" ref="AL5:AL13" si="14">C5*2</f>
        <v>0</v>
      </c>
      <c r="AM5" s="96">
        <f t="shared" ref="AM5:AM13" si="15">C5*2</f>
        <v>0</v>
      </c>
      <c r="AN5" s="96"/>
      <c r="AO5" s="96"/>
      <c r="AP5" s="96"/>
      <c r="AQ5" s="39">
        <v>0</v>
      </c>
      <c r="AR5" s="96"/>
      <c r="AS5" s="96">
        <f t="shared" ref="AS5:AS13" si="16">C5*2</f>
        <v>0</v>
      </c>
      <c r="AT5" s="96"/>
      <c r="AU5" s="96"/>
      <c r="AV5" s="98"/>
      <c r="AW5" s="39">
        <v>0</v>
      </c>
      <c r="AX5" s="96"/>
      <c r="AY5" s="96">
        <f t="shared" ref="AY5:AY13" si="17">C5*2</f>
        <v>0</v>
      </c>
      <c r="AZ5" s="96"/>
      <c r="BA5" s="96"/>
      <c r="BB5" s="98"/>
      <c r="BC5" s="39">
        <v>0</v>
      </c>
      <c r="BD5" s="96"/>
      <c r="BE5" s="96">
        <f t="shared" ref="BE5:BE13" si="18">C5*2</f>
        <v>0</v>
      </c>
      <c r="BF5" s="96"/>
      <c r="BG5" s="96"/>
      <c r="BH5" s="98"/>
      <c r="BJ5" s="96" t="s">
        <v>23</v>
      </c>
      <c r="BK5" s="96">
        <f t="shared" si="0"/>
        <v>0</v>
      </c>
      <c r="BL5" s="96" t="s">
        <v>23</v>
      </c>
      <c r="BM5" s="96">
        <f t="shared" ref="BM5:BM7" si="19">BQ5*30</f>
        <v>60</v>
      </c>
      <c r="BN5" s="96" t="s">
        <v>2</v>
      </c>
      <c r="BO5" s="96">
        <f t="shared" si="1"/>
        <v>0</v>
      </c>
      <c r="BP5" s="96" t="s">
        <v>2</v>
      </c>
      <c r="BQ5" s="96">
        <v>2</v>
      </c>
      <c r="BR5" s="96" t="s">
        <v>5</v>
      </c>
      <c r="BS5" s="96">
        <f t="shared" si="2"/>
        <v>0</v>
      </c>
      <c r="BT5" s="96">
        <f t="shared" si="3"/>
        <v>0</v>
      </c>
      <c r="BU5" s="98" t="s">
        <v>23</v>
      </c>
      <c r="BW5" s="40">
        <f>C5</f>
        <v>0</v>
      </c>
    </row>
    <row r="6" spans="1:76">
      <c r="A6" s="103"/>
      <c r="B6" s="96" t="s">
        <v>35</v>
      </c>
      <c r="C6" s="54">
        <f>Gebäudeparameter!C142</f>
        <v>0</v>
      </c>
      <c r="D6" s="96" t="s">
        <v>24</v>
      </c>
      <c r="E6" s="96">
        <v>80</v>
      </c>
      <c r="F6" s="96" t="s">
        <v>23</v>
      </c>
      <c r="G6" s="39">
        <v>0</v>
      </c>
      <c r="H6" s="96">
        <v>2</v>
      </c>
      <c r="I6" s="96">
        <f t="shared" si="5"/>
        <v>0</v>
      </c>
      <c r="J6" s="96"/>
      <c r="K6" s="96"/>
      <c r="L6" s="98"/>
      <c r="M6" s="39">
        <v>0</v>
      </c>
      <c r="N6" s="96">
        <f t="shared" si="6"/>
        <v>0</v>
      </c>
      <c r="O6" s="96">
        <f t="shared" si="7"/>
        <v>0</v>
      </c>
      <c r="P6" s="96"/>
      <c r="Q6" s="96"/>
      <c r="R6" s="96"/>
      <c r="S6" s="39">
        <v>0</v>
      </c>
      <c r="T6" s="96">
        <f t="shared" si="8"/>
        <v>0</v>
      </c>
      <c r="U6" s="96">
        <f t="shared" si="9"/>
        <v>0</v>
      </c>
      <c r="V6" s="96"/>
      <c r="W6" s="96"/>
      <c r="X6" s="98"/>
      <c r="Y6" s="39">
        <v>0</v>
      </c>
      <c r="Z6" s="96">
        <f t="shared" si="10"/>
        <v>0</v>
      </c>
      <c r="AA6" s="96">
        <f t="shared" si="11"/>
        <v>0</v>
      </c>
      <c r="AB6" s="96"/>
      <c r="AC6" s="96"/>
      <c r="AD6" s="98"/>
      <c r="AE6" s="39">
        <v>0</v>
      </c>
      <c r="AF6" s="96">
        <f t="shared" si="12"/>
        <v>0</v>
      </c>
      <c r="AG6" s="96">
        <f t="shared" si="13"/>
        <v>0</v>
      </c>
      <c r="AH6" s="96"/>
      <c r="AI6" s="96"/>
      <c r="AJ6" s="98"/>
      <c r="AK6" s="96">
        <v>0</v>
      </c>
      <c r="AL6" s="96">
        <f t="shared" si="14"/>
        <v>0</v>
      </c>
      <c r="AM6" s="96">
        <f t="shared" si="15"/>
        <v>0</v>
      </c>
      <c r="AN6" s="96"/>
      <c r="AO6" s="96"/>
      <c r="AP6" s="96"/>
      <c r="AQ6" s="39">
        <v>0</v>
      </c>
      <c r="AR6" s="96"/>
      <c r="AS6" s="96">
        <f t="shared" si="16"/>
        <v>0</v>
      </c>
      <c r="AT6" s="96"/>
      <c r="AU6" s="96"/>
      <c r="AV6" s="98"/>
      <c r="AW6" s="39">
        <v>0</v>
      </c>
      <c r="AX6" s="96"/>
      <c r="AY6" s="96">
        <f t="shared" si="17"/>
        <v>0</v>
      </c>
      <c r="AZ6" s="96"/>
      <c r="BA6" s="96"/>
      <c r="BB6" s="98"/>
      <c r="BC6" s="39">
        <v>0</v>
      </c>
      <c r="BD6" s="96"/>
      <c r="BE6" s="96">
        <f t="shared" si="18"/>
        <v>0</v>
      </c>
      <c r="BF6" s="96"/>
      <c r="BG6" s="96"/>
      <c r="BH6" s="98"/>
      <c r="BJ6" s="96" t="s">
        <v>23</v>
      </c>
      <c r="BK6" s="96">
        <f t="shared" si="0"/>
        <v>0</v>
      </c>
      <c r="BL6" s="96" t="s">
        <v>23</v>
      </c>
      <c r="BM6" s="96">
        <f t="shared" si="19"/>
        <v>120</v>
      </c>
      <c r="BN6" s="96" t="s">
        <v>2</v>
      </c>
      <c r="BO6" s="96">
        <f t="shared" si="1"/>
        <v>0</v>
      </c>
      <c r="BP6" s="96" t="s">
        <v>2</v>
      </c>
      <c r="BQ6" s="96">
        <v>4</v>
      </c>
      <c r="BR6" s="96" t="s">
        <v>5</v>
      </c>
      <c r="BS6" s="96">
        <f t="shared" si="2"/>
        <v>0</v>
      </c>
      <c r="BT6" s="96">
        <f t="shared" si="3"/>
        <v>0</v>
      </c>
      <c r="BU6" s="98" t="s">
        <v>23</v>
      </c>
      <c r="BW6" s="40">
        <f>C6</f>
        <v>0</v>
      </c>
    </row>
    <row r="7" spans="1:76">
      <c r="A7" s="103"/>
      <c r="B7" s="96" t="s">
        <v>36</v>
      </c>
      <c r="C7" s="54">
        <f>Gebäudeparameter!C143</f>
        <v>0</v>
      </c>
      <c r="D7" s="96" t="s">
        <v>24</v>
      </c>
      <c r="E7" s="96">
        <v>110</v>
      </c>
      <c r="F7" s="96" t="s">
        <v>23</v>
      </c>
      <c r="G7" s="39">
        <v>0</v>
      </c>
      <c r="H7" s="96">
        <f t="shared" si="4"/>
        <v>0</v>
      </c>
      <c r="I7" s="96">
        <f t="shared" si="5"/>
        <v>0</v>
      </c>
      <c r="J7" s="96"/>
      <c r="K7" s="96"/>
      <c r="L7" s="98"/>
      <c r="M7" s="39">
        <v>0</v>
      </c>
      <c r="N7" s="96">
        <f t="shared" si="6"/>
        <v>0</v>
      </c>
      <c r="O7" s="96">
        <f t="shared" si="7"/>
        <v>0</v>
      </c>
      <c r="P7" s="96"/>
      <c r="Q7" s="96"/>
      <c r="R7" s="96"/>
      <c r="S7" s="39">
        <v>0</v>
      </c>
      <c r="T7" s="96">
        <f t="shared" si="8"/>
        <v>0</v>
      </c>
      <c r="U7" s="96">
        <f t="shared" si="9"/>
        <v>0</v>
      </c>
      <c r="V7" s="96"/>
      <c r="W7" s="96"/>
      <c r="X7" s="98"/>
      <c r="Y7" s="39">
        <v>0</v>
      </c>
      <c r="Z7" s="96">
        <f t="shared" si="10"/>
        <v>0</v>
      </c>
      <c r="AA7" s="96">
        <f t="shared" si="11"/>
        <v>0</v>
      </c>
      <c r="AB7" s="96"/>
      <c r="AC7" s="96"/>
      <c r="AD7" s="98"/>
      <c r="AE7" s="39">
        <v>0</v>
      </c>
      <c r="AF7" s="96">
        <f t="shared" si="12"/>
        <v>0</v>
      </c>
      <c r="AG7" s="96">
        <f t="shared" si="13"/>
        <v>0</v>
      </c>
      <c r="AH7" s="96"/>
      <c r="AI7" s="96"/>
      <c r="AJ7" s="98"/>
      <c r="AK7" s="99">
        <v>0</v>
      </c>
      <c r="AL7" s="96">
        <f t="shared" si="14"/>
        <v>0</v>
      </c>
      <c r="AM7" s="96">
        <f t="shared" si="15"/>
        <v>0</v>
      </c>
      <c r="AN7" s="96"/>
      <c r="AO7" s="96"/>
      <c r="AP7" s="96"/>
      <c r="AQ7" s="39">
        <v>0</v>
      </c>
      <c r="AR7" s="96"/>
      <c r="AS7" s="96">
        <f t="shared" si="16"/>
        <v>0</v>
      </c>
      <c r="AT7" s="96"/>
      <c r="AU7" s="96"/>
      <c r="AV7" s="98"/>
      <c r="AW7" s="39">
        <v>0</v>
      </c>
      <c r="AX7" s="96"/>
      <c r="AY7" s="96">
        <f t="shared" si="17"/>
        <v>0</v>
      </c>
      <c r="AZ7" s="96"/>
      <c r="BA7" s="96"/>
      <c r="BB7" s="98"/>
      <c r="BC7" s="39">
        <v>0</v>
      </c>
      <c r="BD7" s="96"/>
      <c r="BE7" s="96">
        <f t="shared" si="18"/>
        <v>0</v>
      </c>
      <c r="BF7" s="96"/>
      <c r="BG7" s="96"/>
      <c r="BH7" s="98"/>
      <c r="BJ7" s="96" t="s">
        <v>23</v>
      </c>
      <c r="BK7" s="96">
        <f t="shared" si="0"/>
        <v>0</v>
      </c>
      <c r="BL7" s="96" t="s">
        <v>23</v>
      </c>
      <c r="BM7" s="96">
        <f t="shared" si="19"/>
        <v>150</v>
      </c>
      <c r="BN7" s="96" t="s">
        <v>2</v>
      </c>
      <c r="BO7" s="96">
        <f t="shared" si="1"/>
        <v>0</v>
      </c>
      <c r="BP7" s="96" t="s">
        <v>2</v>
      </c>
      <c r="BQ7" s="96">
        <v>5</v>
      </c>
      <c r="BR7" s="96" t="s">
        <v>5</v>
      </c>
      <c r="BS7" s="96">
        <f t="shared" si="2"/>
        <v>0</v>
      </c>
      <c r="BT7" s="96">
        <f t="shared" si="3"/>
        <v>0</v>
      </c>
      <c r="BU7" s="98" t="s">
        <v>23</v>
      </c>
      <c r="BW7" s="40">
        <f t="shared" ref="BW7:BW13" si="20">C7</f>
        <v>0</v>
      </c>
    </row>
    <row r="8" spans="1:76">
      <c r="A8" s="103"/>
      <c r="B8" s="96" t="s">
        <v>37</v>
      </c>
      <c r="C8" s="54">
        <f>Gebäudeparameter!C144</f>
        <v>0</v>
      </c>
      <c r="D8" s="96" t="s">
        <v>24</v>
      </c>
      <c r="E8" s="96"/>
      <c r="F8" s="96" t="s">
        <v>23</v>
      </c>
      <c r="G8" s="39">
        <v>0</v>
      </c>
      <c r="H8" s="96">
        <f t="shared" si="4"/>
        <v>0</v>
      </c>
      <c r="I8" s="96">
        <f t="shared" si="5"/>
        <v>0</v>
      </c>
      <c r="J8" s="96"/>
      <c r="K8" s="96"/>
      <c r="L8" s="98"/>
      <c r="M8" s="39">
        <v>0</v>
      </c>
      <c r="N8" s="96">
        <f t="shared" si="6"/>
        <v>0</v>
      </c>
      <c r="O8" s="96">
        <f t="shared" si="7"/>
        <v>0</v>
      </c>
      <c r="P8" s="96"/>
      <c r="Q8" s="96"/>
      <c r="R8" s="96"/>
      <c r="S8" s="39">
        <v>0</v>
      </c>
      <c r="T8" s="96">
        <f t="shared" si="8"/>
        <v>0</v>
      </c>
      <c r="U8" s="96">
        <f t="shared" si="9"/>
        <v>0</v>
      </c>
      <c r="V8" s="96"/>
      <c r="W8" s="96"/>
      <c r="X8" s="98"/>
      <c r="Y8" s="39">
        <v>0</v>
      </c>
      <c r="Z8" s="96">
        <f t="shared" si="10"/>
        <v>0</v>
      </c>
      <c r="AA8" s="96">
        <f t="shared" si="11"/>
        <v>0</v>
      </c>
      <c r="AB8" s="96"/>
      <c r="AC8" s="96"/>
      <c r="AD8" s="98"/>
      <c r="AE8" s="39">
        <v>0</v>
      </c>
      <c r="AF8" s="96">
        <f t="shared" si="12"/>
        <v>0</v>
      </c>
      <c r="AG8" s="96">
        <f t="shared" si="13"/>
        <v>0</v>
      </c>
      <c r="AH8" s="96"/>
      <c r="AI8" s="96"/>
      <c r="AJ8" s="98"/>
      <c r="AK8" s="99">
        <v>0</v>
      </c>
      <c r="AL8" s="96">
        <f t="shared" si="14"/>
        <v>0</v>
      </c>
      <c r="AM8" s="96">
        <f t="shared" si="15"/>
        <v>0</v>
      </c>
      <c r="AN8" s="96"/>
      <c r="AO8" s="96"/>
      <c r="AP8" s="96"/>
      <c r="AQ8" s="39">
        <v>0</v>
      </c>
      <c r="AR8" s="96"/>
      <c r="AS8" s="96">
        <f t="shared" si="16"/>
        <v>0</v>
      </c>
      <c r="AT8" s="96"/>
      <c r="AU8" s="96"/>
      <c r="AV8" s="98"/>
      <c r="AW8" s="39">
        <v>0</v>
      </c>
      <c r="AX8" s="96"/>
      <c r="AY8" s="96">
        <f t="shared" si="17"/>
        <v>0</v>
      </c>
      <c r="AZ8" s="96"/>
      <c r="BA8" s="96"/>
      <c r="BB8" s="98"/>
      <c r="BC8" s="39">
        <v>0</v>
      </c>
      <c r="BD8" s="96"/>
      <c r="BE8" s="96">
        <f t="shared" si="18"/>
        <v>0</v>
      </c>
      <c r="BF8" s="96"/>
      <c r="BG8" s="96"/>
      <c r="BH8" s="98"/>
      <c r="BJ8" s="96" t="s">
        <v>23</v>
      </c>
      <c r="BK8" s="96">
        <f t="shared" si="0"/>
        <v>0</v>
      </c>
      <c r="BL8" s="96" t="s">
        <v>23</v>
      </c>
      <c r="BM8" s="96"/>
      <c r="BN8" s="96" t="s">
        <v>2</v>
      </c>
      <c r="BO8" s="96">
        <f t="shared" si="1"/>
        <v>0</v>
      </c>
      <c r="BP8" s="96" t="s">
        <v>2</v>
      </c>
      <c r="BQ8" s="96"/>
      <c r="BR8" s="96" t="s">
        <v>5</v>
      </c>
      <c r="BS8" s="96">
        <f t="shared" si="2"/>
        <v>0</v>
      </c>
      <c r="BT8" s="96">
        <f t="shared" si="3"/>
        <v>0</v>
      </c>
      <c r="BU8" s="98" t="s">
        <v>23</v>
      </c>
      <c r="BW8" s="40">
        <f t="shared" si="20"/>
        <v>0</v>
      </c>
      <c r="BX8" s="38">
        <f t="shared" ref="BX8:BX13" si="21">H8</f>
        <v>0</v>
      </c>
    </row>
    <row r="9" spans="1:76">
      <c r="A9" s="103"/>
      <c r="B9" s="96" t="s">
        <v>38</v>
      </c>
      <c r="C9" s="54">
        <f>Gebäudeparameter!C145</f>
        <v>0</v>
      </c>
      <c r="D9" s="96" t="s">
        <v>24</v>
      </c>
      <c r="E9" s="96"/>
      <c r="F9" s="96" t="s">
        <v>23</v>
      </c>
      <c r="G9" s="39">
        <v>0</v>
      </c>
      <c r="H9" s="96">
        <f t="shared" si="4"/>
        <v>0</v>
      </c>
      <c r="I9" s="96">
        <f t="shared" si="5"/>
        <v>0</v>
      </c>
      <c r="J9" s="96"/>
      <c r="K9" s="96"/>
      <c r="L9" s="98"/>
      <c r="M9" s="39">
        <v>0</v>
      </c>
      <c r="N9" s="96">
        <f t="shared" si="6"/>
        <v>0</v>
      </c>
      <c r="O9" s="96">
        <f t="shared" si="7"/>
        <v>0</v>
      </c>
      <c r="P9" s="96"/>
      <c r="Q9" s="96"/>
      <c r="R9" s="96"/>
      <c r="S9" s="39">
        <v>0</v>
      </c>
      <c r="T9" s="96">
        <f t="shared" si="8"/>
        <v>0</v>
      </c>
      <c r="U9" s="96">
        <f t="shared" si="9"/>
        <v>0</v>
      </c>
      <c r="V9" s="96"/>
      <c r="W9" s="96"/>
      <c r="X9" s="98"/>
      <c r="Y9" s="39">
        <v>0</v>
      </c>
      <c r="Z9" s="96">
        <f t="shared" si="10"/>
        <v>0</v>
      </c>
      <c r="AA9" s="96">
        <f t="shared" si="11"/>
        <v>0</v>
      </c>
      <c r="AB9" s="96"/>
      <c r="AC9" s="96"/>
      <c r="AD9" s="98"/>
      <c r="AE9" s="39">
        <v>0</v>
      </c>
      <c r="AF9" s="96">
        <f t="shared" si="12"/>
        <v>0</v>
      </c>
      <c r="AG9" s="96">
        <f t="shared" si="13"/>
        <v>0</v>
      </c>
      <c r="AH9" s="96"/>
      <c r="AI9" s="96"/>
      <c r="AJ9" s="98"/>
      <c r="AK9" s="99">
        <v>0</v>
      </c>
      <c r="AL9" s="96">
        <f t="shared" si="14"/>
        <v>0</v>
      </c>
      <c r="AM9" s="96">
        <f t="shared" si="15"/>
        <v>0</v>
      </c>
      <c r="AN9" s="96"/>
      <c r="AO9" s="96"/>
      <c r="AP9" s="96"/>
      <c r="AQ9" s="39">
        <v>0</v>
      </c>
      <c r="AR9" s="96"/>
      <c r="AS9" s="96">
        <f t="shared" si="16"/>
        <v>0</v>
      </c>
      <c r="AT9" s="96"/>
      <c r="AU9" s="96"/>
      <c r="AV9" s="98"/>
      <c r="AW9" s="39">
        <v>0</v>
      </c>
      <c r="AX9" s="96"/>
      <c r="AY9" s="96">
        <f t="shared" si="17"/>
        <v>0</v>
      </c>
      <c r="AZ9" s="96"/>
      <c r="BA9" s="96"/>
      <c r="BB9" s="98"/>
      <c r="BC9" s="39">
        <v>0</v>
      </c>
      <c r="BD9" s="96"/>
      <c r="BE9" s="96">
        <f t="shared" si="18"/>
        <v>0</v>
      </c>
      <c r="BF9" s="96"/>
      <c r="BG9" s="96"/>
      <c r="BH9" s="98"/>
      <c r="BJ9" s="96" t="s">
        <v>23</v>
      </c>
      <c r="BK9" s="96">
        <f t="shared" si="0"/>
        <v>0</v>
      </c>
      <c r="BL9" s="96" t="s">
        <v>23</v>
      </c>
      <c r="BM9" s="96"/>
      <c r="BN9" s="96" t="s">
        <v>2</v>
      </c>
      <c r="BO9" s="96">
        <f t="shared" si="1"/>
        <v>0</v>
      </c>
      <c r="BP9" s="96" t="s">
        <v>2</v>
      </c>
      <c r="BQ9" s="96"/>
      <c r="BR9" s="96" t="s">
        <v>5</v>
      </c>
      <c r="BS9" s="96">
        <f t="shared" si="2"/>
        <v>0</v>
      </c>
      <c r="BT9" s="96">
        <f t="shared" si="3"/>
        <v>0</v>
      </c>
      <c r="BU9" s="98" t="s">
        <v>23</v>
      </c>
      <c r="BW9" s="40">
        <f t="shared" si="20"/>
        <v>0</v>
      </c>
      <c r="BX9" s="38">
        <f t="shared" si="21"/>
        <v>0</v>
      </c>
    </row>
    <row r="10" spans="1:76">
      <c r="A10" s="103"/>
      <c r="B10" s="96" t="s">
        <v>39</v>
      </c>
      <c r="C10" s="54">
        <f>Gebäudeparameter!C146</f>
        <v>0</v>
      </c>
      <c r="D10" s="96" t="s">
        <v>24</v>
      </c>
      <c r="E10" s="96"/>
      <c r="F10" s="96" t="s">
        <v>23</v>
      </c>
      <c r="G10" s="39">
        <v>0</v>
      </c>
      <c r="H10" s="96">
        <f t="shared" si="4"/>
        <v>0</v>
      </c>
      <c r="I10" s="96">
        <f t="shared" si="5"/>
        <v>0</v>
      </c>
      <c r="J10" s="96"/>
      <c r="K10" s="96"/>
      <c r="L10" s="98"/>
      <c r="M10" s="39">
        <v>0</v>
      </c>
      <c r="N10" s="96">
        <f t="shared" si="6"/>
        <v>0</v>
      </c>
      <c r="O10" s="96">
        <f t="shared" si="7"/>
        <v>0</v>
      </c>
      <c r="P10" s="96"/>
      <c r="Q10" s="96"/>
      <c r="R10" s="96"/>
      <c r="S10" s="39">
        <v>0</v>
      </c>
      <c r="T10" s="96">
        <f t="shared" si="8"/>
        <v>0</v>
      </c>
      <c r="U10" s="96">
        <f t="shared" si="9"/>
        <v>0</v>
      </c>
      <c r="V10" s="96"/>
      <c r="W10" s="96"/>
      <c r="X10" s="98"/>
      <c r="Y10" s="39">
        <v>0</v>
      </c>
      <c r="Z10" s="96">
        <f t="shared" si="10"/>
        <v>0</v>
      </c>
      <c r="AA10" s="96">
        <f t="shared" si="11"/>
        <v>0</v>
      </c>
      <c r="AB10" s="96"/>
      <c r="AC10" s="96"/>
      <c r="AD10" s="98"/>
      <c r="AE10" s="39">
        <v>0</v>
      </c>
      <c r="AF10" s="96">
        <f t="shared" si="12"/>
        <v>0</v>
      </c>
      <c r="AG10" s="96">
        <f t="shared" si="13"/>
        <v>0</v>
      </c>
      <c r="AH10" s="96"/>
      <c r="AI10" s="96"/>
      <c r="AJ10" s="98"/>
      <c r="AK10" s="99">
        <v>0</v>
      </c>
      <c r="AL10" s="96">
        <f t="shared" si="14"/>
        <v>0</v>
      </c>
      <c r="AM10" s="96">
        <f t="shared" si="15"/>
        <v>0</v>
      </c>
      <c r="AN10" s="96"/>
      <c r="AO10" s="96"/>
      <c r="AP10" s="96"/>
      <c r="AQ10" s="39">
        <v>0</v>
      </c>
      <c r="AR10" s="96"/>
      <c r="AS10" s="96">
        <f t="shared" si="16"/>
        <v>0</v>
      </c>
      <c r="AT10" s="96"/>
      <c r="AU10" s="96"/>
      <c r="AV10" s="98"/>
      <c r="AW10" s="39">
        <v>0</v>
      </c>
      <c r="AX10" s="96"/>
      <c r="AY10" s="96">
        <f t="shared" si="17"/>
        <v>0</v>
      </c>
      <c r="AZ10" s="96"/>
      <c r="BA10" s="96"/>
      <c r="BB10" s="98"/>
      <c r="BC10" s="39">
        <v>0</v>
      </c>
      <c r="BD10" s="96"/>
      <c r="BE10" s="96">
        <f t="shared" si="18"/>
        <v>0</v>
      </c>
      <c r="BF10" s="96"/>
      <c r="BG10" s="96"/>
      <c r="BH10" s="98"/>
      <c r="BJ10" s="96" t="s">
        <v>23</v>
      </c>
      <c r="BK10" s="96">
        <f t="shared" si="0"/>
        <v>0</v>
      </c>
      <c r="BL10" s="96" t="s">
        <v>23</v>
      </c>
      <c r="BM10" s="96"/>
      <c r="BN10" s="96" t="s">
        <v>2</v>
      </c>
      <c r="BO10" s="96">
        <f t="shared" si="1"/>
        <v>0</v>
      </c>
      <c r="BP10" s="96" t="s">
        <v>2</v>
      </c>
      <c r="BQ10" s="96"/>
      <c r="BR10" s="96" t="s">
        <v>5</v>
      </c>
      <c r="BS10" s="96">
        <f t="shared" si="2"/>
        <v>0</v>
      </c>
      <c r="BT10" s="96">
        <f t="shared" si="3"/>
        <v>0</v>
      </c>
      <c r="BU10" s="98" t="s">
        <v>23</v>
      </c>
      <c r="BW10" s="40">
        <f t="shared" si="20"/>
        <v>0</v>
      </c>
      <c r="BX10" s="38">
        <f t="shared" si="21"/>
        <v>0</v>
      </c>
    </row>
    <row r="11" spans="1:76">
      <c r="A11" s="103"/>
      <c r="B11" s="96" t="s">
        <v>40</v>
      </c>
      <c r="C11" s="54">
        <f>Gebäudeparameter!C147</f>
        <v>0</v>
      </c>
      <c r="D11" s="96" t="s">
        <v>24</v>
      </c>
      <c r="E11" s="96"/>
      <c r="F11" s="96" t="s">
        <v>23</v>
      </c>
      <c r="G11" s="39">
        <v>0</v>
      </c>
      <c r="H11" s="96">
        <f t="shared" si="4"/>
        <v>0</v>
      </c>
      <c r="I11" s="96">
        <f t="shared" si="5"/>
        <v>0</v>
      </c>
      <c r="J11" s="96"/>
      <c r="K11" s="96"/>
      <c r="L11" s="98"/>
      <c r="M11" s="39">
        <v>0</v>
      </c>
      <c r="N11" s="96">
        <f t="shared" si="6"/>
        <v>0</v>
      </c>
      <c r="O11" s="96">
        <f t="shared" si="7"/>
        <v>0</v>
      </c>
      <c r="P11" s="96"/>
      <c r="Q11" s="96"/>
      <c r="R11" s="96"/>
      <c r="S11" s="39">
        <v>0</v>
      </c>
      <c r="T11" s="96">
        <f t="shared" si="8"/>
        <v>0</v>
      </c>
      <c r="U11" s="96">
        <f t="shared" si="9"/>
        <v>0</v>
      </c>
      <c r="V11" s="96"/>
      <c r="W11" s="96"/>
      <c r="X11" s="98"/>
      <c r="Y11" s="39">
        <v>0</v>
      </c>
      <c r="Z11" s="96">
        <f t="shared" si="10"/>
        <v>0</v>
      </c>
      <c r="AA11" s="96">
        <f t="shared" si="11"/>
        <v>0</v>
      </c>
      <c r="AB11" s="96"/>
      <c r="AC11" s="96"/>
      <c r="AD11" s="98"/>
      <c r="AE11" s="39">
        <v>0</v>
      </c>
      <c r="AF11" s="96">
        <f t="shared" si="12"/>
        <v>0</v>
      </c>
      <c r="AG11" s="96">
        <f t="shared" si="13"/>
        <v>0</v>
      </c>
      <c r="AH11" s="96"/>
      <c r="AI11" s="96"/>
      <c r="AJ11" s="98"/>
      <c r="AK11" s="99">
        <v>0</v>
      </c>
      <c r="AL11" s="96">
        <f t="shared" si="14"/>
        <v>0</v>
      </c>
      <c r="AM11" s="96">
        <f t="shared" si="15"/>
        <v>0</v>
      </c>
      <c r="AN11" s="96"/>
      <c r="AO11" s="96"/>
      <c r="AP11" s="96"/>
      <c r="AQ11" s="39">
        <v>0</v>
      </c>
      <c r="AR11" s="96"/>
      <c r="AS11" s="96">
        <f t="shared" si="16"/>
        <v>0</v>
      </c>
      <c r="AT11" s="96"/>
      <c r="AU11" s="96"/>
      <c r="AV11" s="98"/>
      <c r="AW11" s="39">
        <v>0</v>
      </c>
      <c r="AX11" s="96"/>
      <c r="AY11" s="96">
        <f t="shared" si="17"/>
        <v>0</v>
      </c>
      <c r="AZ11" s="96"/>
      <c r="BA11" s="96"/>
      <c r="BB11" s="98"/>
      <c r="BC11" s="39">
        <v>0</v>
      </c>
      <c r="BD11" s="96"/>
      <c r="BE11" s="96">
        <f t="shared" si="18"/>
        <v>0</v>
      </c>
      <c r="BF11" s="96"/>
      <c r="BG11" s="96"/>
      <c r="BH11" s="98"/>
      <c r="BJ11" s="96" t="s">
        <v>23</v>
      </c>
      <c r="BK11" s="96">
        <f t="shared" si="0"/>
        <v>0</v>
      </c>
      <c r="BL11" s="96" t="s">
        <v>23</v>
      </c>
      <c r="BM11" s="96"/>
      <c r="BN11" s="96" t="s">
        <v>2</v>
      </c>
      <c r="BO11" s="96">
        <f t="shared" si="1"/>
        <v>0</v>
      </c>
      <c r="BP11" s="96" t="s">
        <v>2</v>
      </c>
      <c r="BQ11" s="96"/>
      <c r="BR11" s="96" t="s">
        <v>5</v>
      </c>
      <c r="BS11" s="96">
        <f t="shared" si="2"/>
        <v>0</v>
      </c>
      <c r="BT11" s="96">
        <f t="shared" si="3"/>
        <v>0</v>
      </c>
      <c r="BU11" s="98" t="s">
        <v>23</v>
      </c>
      <c r="BW11" s="40">
        <f t="shared" si="20"/>
        <v>0</v>
      </c>
      <c r="BX11" s="38">
        <f t="shared" si="21"/>
        <v>0</v>
      </c>
    </row>
    <row r="12" spans="1:76">
      <c r="A12" s="103"/>
      <c r="B12" s="96" t="s">
        <v>41</v>
      </c>
      <c r="C12" s="54">
        <f>Gebäudeparameter!C148</f>
        <v>0</v>
      </c>
      <c r="D12" s="96" t="s">
        <v>24</v>
      </c>
      <c r="E12" s="96"/>
      <c r="F12" s="96" t="s">
        <v>23</v>
      </c>
      <c r="G12" s="39">
        <v>0</v>
      </c>
      <c r="H12" s="96">
        <f t="shared" si="4"/>
        <v>0</v>
      </c>
      <c r="I12" s="96">
        <f t="shared" si="5"/>
        <v>0</v>
      </c>
      <c r="J12" s="96"/>
      <c r="K12" s="96"/>
      <c r="L12" s="98"/>
      <c r="M12" s="39">
        <v>0</v>
      </c>
      <c r="N12" s="96">
        <f t="shared" si="6"/>
        <v>0</v>
      </c>
      <c r="O12" s="96">
        <f t="shared" si="7"/>
        <v>0</v>
      </c>
      <c r="P12" s="96"/>
      <c r="Q12" s="96"/>
      <c r="R12" s="96"/>
      <c r="S12" s="39">
        <v>0</v>
      </c>
      <c r="T12" s="96">
        <f t="shared" si="8"/>
        <v>0</v>
      </c>
      <c r="U12" s="96">
        <f t="shared" si="9"/>
        <v>0</v>
      </c>
      <c r="V12" s="96"/>
      <c r="W12" s="96"/>
      <c r="X12" s="98"/>
      <c r="Y12" s="39">
        <v>0</v>
      </c>
      <c r="Z12" s="96">
        <f t="shared" si="10"/>
        <v>0</v>
      </c>
      <c r="AA12" s="96">
        <f t="shared" si="11"/>
        <v>0</v>
      </c>
      <c r="AB12" s="96"/>
      <c r="AC12" s="96"/>
      <c r="AD12" s="98"/>
      <c r="AE12" s="39">
        <v>0</v>
      </c>
      <c r="AF12" s="96">
        <f t="shared" si="12"/>
        <v>0</v>
      </c>
      <c r="AG12" s="96">
        <f t="shared" si="13"/>
        <v>0</v>
      </c>
      <c r="AH12" s="96"/>
      <c r="AI12" s="96"/>
      <c r="AJ12" s="98"/>
      <c r="AK12" s="99">
        <v>0</v>
      </c>
      <c r="AL12" s="96">
        <f t="shared" si="14"/>
        <v>0</v>
      </c>
      <c r="AM12" s="96">
        <f t="shared" si="15"/>
        <v>0</v>
      </c>
      <c r="AN12" s="96"/>
      <c r="AO12" s="96"/>
      <c r="AP12" s="96"/>
      <c r="AQ12" s="39">
        <v>0</v>
      </c>
      <c r="AR12" s="96"/>
      <c r="AS12" s="96">
        <f t="shared" si="16"/>
        <v>0</v>
      </c>
      <c r="AT12" s="96"/>
      <c r="AU12" s="96"/>
      <c r="AV12" s="98"/>
      <c r="AW12" s="39">
        <v>0</v>
      </c>
      <c r="AX12" s="96"/>
      <c r="AY12" s="96">
        <f t="shared" si="17"/>
        <v>0</v>
      </c>
      <c r="AZ12" s="96"/>
      <c r="BA12" s="96"/>
      <c r="BB12" s="98"/>
      <c r="BC12" s="39">
        <v>0</v>
      </c>
      <c r="BD12" s="96"/>
      <c r="BE12" s="96">
        <f t="shared" si="18"/>
        <v>0</v>
      </c>
      <c r="BF12" s="96"/>
      <c r="BG12" s="96"/>
      <c r="BH12" s="98"/>
      <c r="BJ12" s="96" t="s">
        <v>23</v>
      </c>
      <c r="BK12" s="96">
        <f t="shared" si="0"/>
        <v>0</v>
      </c>
      <c r="BL12" s="96" t="s">
        <v>23</v>
      </c>
      <c r="BM12" s="96"/>
      <c r="BN12" s="96" t="s">
        <v>2</v>
      </c>
      <c r="BO12" s="96">
        <f t="shared" si="1"/>
        <v>0</v>
      </c>
      <c r="BP12" s="96" t="s">
        <v>2</v>
      </c>
      <c r="BQ12" s="96"/>
      <c r="BR12" s="96" t="s">
        <v>5</v>
      </c>
      <c r="BS12" s="96">
        <f t="shared" si="2"/>
        <v>0</v>
      </c>
      <c r="BT12" s="96">
        <f t="shared" si="3"/>
        <v>0</v>
      </c>
      <c r="BU12" s="98" t="s">
        <v>23</v>
      </c>
      <c r="BW12" s="40">
        <f t="shared" si="20"/>
        <v>0</v>
      </c>
      <c r="BX12" s="38">
        <f t="shared" si="21"/>
        <v>0</v>
      </c>
    </row>
    <row r="13" spans="1:76">
      <c r="A13" s="103"/>
      <c r="B13" s="96" t="s">
        <v>42</v>
      </c>
      <c r="C13" s="54">
        <f>Gebäudeparameter!C149</f>
        <v>0</v>
      </c>
      <c r="D13" s="96" t="s">
        <v>24</v>
      </c>
      <c r="E13" s="96"/>
      <c r="F13" s="96" t="s">
        <v>23</v>
      </c>
      <c r="G13" s="39">
        <v>0</v>
      </c>
      <c r="H13" s="96">
        <f t="shared" si="4"/>
        <v>0</v>
      </c>
      <c r="I13" s="96">
        <f t="shared" si="5"/>
        <v>0</v>
      </c>
      <c r="J13" s="96"/>
      <c r="K13" s="96"/>
      <c r="L13" s="98"/>
      <c r="M13" s="39">
        <v>0</v>
      </c>
      <c r="N13" s="96">
        <f t="shared" si="6"/>
        <v>0</v>
      </c>
      <c r="O13" s="96">
        <f t="shared" si="7"/>
        <v>0</v>
      </c>
      <c r="P13" s="96"/>
      <c r="Q13" s="96"/>
      <c r="R13" s="96"/>
      <c r="S13" s="39">
        <v>0</v>
      </c>
      <c r="T13" s="96">
        <f t="shared" si="8"/>
        <v>0</v>
      </c>
      <c r="U13" s="96">
        <f t="shared" si="9"/>
        <v>0</v>
      </c>
      <c r="V13" s="96"/>
      <c r="W13" s="96"/>
      <c r="X13" s="98"/>
      <c r="Y13" s="39">
        <v>0</v>
      </c>
      <c r="Z13" s="96">
        <f t="shared" si="10"/>
        <v>0</v>
      </c>
      <c r="AA13" s="96">
        <f t="shared" si="11"/>
        <v>0</v>
      </c>
      <c r="AB13" s="96"/>
      <c r="AC13" s="96"/>
      <c r="AD13" s="98"/>
      <c r="AE13" s="39">
        <v>0</v>
      </c>
      <c r="AF13" s="96">
        <f t="shared" si="12"/>
        <v>0</v>
      </c>
      <c r="AG13" s="96">
        <f t="shared" si="13"/>
        <v>0</v>
      </c>
      <c r="AH13" s="96"/>
      <c r="AI13" s="96"/>
      <c r="AJ13" s="98"/>
      <c r="AK13" s="99">
        <v>0</v>
      </c>
      <c r="AL13" s="96">
        <f t="shared" si="14"/>
        <v>0</v>
      </c>
      <c r="AM13" s="96">
        <f t="shared" si="15"/>
        <v>0</v>
      </c>
      <c r="AN13" s="96"/>
      <c r="AO13" s="96"/>
      <c r="AP13" s="96"/>
      <c r="AQ13" s="39">
        <v>0</v>
      </c>
      <c r="AR13" s="96"/>
      <c r="AS13" s="96">
        <f t="shared" si="16"/>
        <v>0</v>
      </c>
      <c r="AT13" s="96"/>
      <c r="AU13" s="96"/>
      <c r="AV13" s="98"/>
      <c r="AW13" s="39">
        <v>0</v>
      </c>
      <c r="AX13" s="96"/>
      <c r="AY13" s="96">
        <f t="shared" si="17"/>
        <v>0</v>
      </c>
      <c r="AZ13" s="96"/>
      <c r="BA13" s="96"/>
      <c r="BB13" s="98"/>
      <c r="BC13" s="39">
        <v>0</v>
      </c>
      <c r="BD13" s="96"/>
      <c r="BE13" s="96">
        <f t="shared" si="18"/>
        <v>0</v>
      </c>
      <c r="BF13" s="96"/>
      <c r="BG13" s="96"/>
      <c r="BH13" s="98"/>
      <c r="BJ13" s="96" t="s">
        <v>23</v>
      </c>
      <c r="BK13" s="96">
        <f t="shared" si="0"/>
        <v>0</v>
      </c>
      <c r="BL13" s="96" t="s">
        <v>23</v>
      </c>
      <c r="BM13" s="96"/>
      <c r="BN13" s="96" t="s">
        <v>2</v>
      </c>
      <c r="BO13" s="96">
        <f t="shared" si="1"/>
        <v>0</v>
      </c>
      <c r="BP13" s="96" t="s">
        <v>2</v>
      </c>
      <c r="BQ13" s="96"/>
      <c r="BR13" s="96" t="s">
        <v>5</v>
      </c>
      <c r="BS13" s="96">
        <f t="shared" si="2"/>
        <v>0</v>
      </c>
      <c r="BT13" s="96">
        <f t="shared" si="3"/>
        <v>0</v>
      </c>
      <c r="BU13" s="98" t="s">
        <v>23</v>
      </c>
      <c r="BW13" s="40">
        <f t="shared" si="20"/>
        <v>0</v>
      </c>
      <c r="BX13" s="38">
        <f t="shared" si="21"/>
        <v>0</v>
      </c>
    </row>
    <row r="14" spans="1:76">
      <c r="A14" s="39"/>
      <c r="B14" s="96"/>
      <c r="C14" s="96"/>
      <c r="D14" s="96"/>
      <c r="E14" s="96"/>
      <c r="F14" s="96"/>
      <c r="G14" s="39"/>
      <c r="H14" s="96"/>
      <c r="I14" s="96"/>
      <c r="J14" s="96"/>
      <c r="K14" s="96"/>
      <c r="L14" s="98"/>
      <c r="M14" s="96"/>
      <c r="N14" s="96"/>
      <c r="O14" s="96"/>
      <c r="P14" s="96"/>
      <c r="Q14" s="96"/>
      <c r="R14" s="96"/>
      <c r="S14" s="39"/>
      <c r="T14" s="96"/>
      <c r="U14" s="96"/>
      <c r="V14" s="96"/>
      <c r="W14" s="96"/>
      <c r="X14" s="98"/>
      <c r="Y14" s="39"/>
      <c r="Z14" s="96"/>
      <c r="AA14" s="96"/>
      <c r="AB14" s="96"/>
      <c r="AC14" s="96"/>
      <c r="AD14" s="98"/>
      <c r="AE14" s="39"/>
      <c r="AF14" s="96"/>
      <c r="AG14" s="96"/>
      <c r="AH14" s="96"/>
      <c r="AI14" s="96"/>
      <c r="AJ14" s="98"/>
      <c r="AK14" s="96"/>
      <c r="AL14" s="96"/>
      <c r="AM14" s="96"/>
      <c r="AN14" s="96"/>
      <c r="AO14" s="96"/>
      <c r="AP14" s="96"/>
      <c r="AQ14" s="39"/>
      <c r="AR14" s="96"/>
      <c r="AS14" s="96"/>
      <c r="AT14" s="96"/>
      <c r="AU14" s="96"/>
      <c r="AV14" s="98"/>
      <c r="AW14" s="39"/>
      <c r="AX14" s="96"/>
      <c r="AY14" s="96"/>
      <c r="AZ14" s="96"/>
      <c r="BA14" s="96"/>
      <c r="BB14" s="98"/>
      <c r="BC14" s="39"/>
      <c r="BD14" s="96"/>
      <c r="BE14" s="96"/>
      <c r="BF14" s="96"/>
      <c r="BG14" s="96"/>
      <c r="BH14" s="98"/>
      <c r="BJ14" s="101"/>
      <c r="BK14" s="101">
        <f>SUM(BK4:BK13)</f>
        <v>0</v>
      </c>
      <c r="BL14" s="101" t="s">
        <v>23</v>
      </c>
      <c r="BM14" s="101">
        <f t="shared" ref="BM14:BT14" si="22">SUM(BM4:BM13)</f>
        <v>360</v>
      </c>
      <c r="BN14" s="101"/>
      <c r="BO14" s="101">
        <f t="shared" si="22"/>
        <v>0</v>
      </c>
      <c r="BP14" s="101" t="s">
        <v>2</v>
      </c>
      <c r="BQ14" s="101"/>
      <c r="BR14" s="101"/>
      <c r="BS14" s="101">
        <f t="shared" si="22"/>
        <v>0</v>
      </c>
      <c r="BT14" s="101">
        <f t="shared" si="22"/>
        <v>0</v>
      </c>
      <c r="BU14" s="102" t="s">
        <v>23</v>
      </c>
      <c r="BW14" s="40"/>
    </row>
    <row r="15" spans="1:76">
      <c r="A15" s="39"/>
      <c r="B15" s="99" t="s">
        <v>321</v>
      </c>
      <c r="C15" s="96"/>
      <c r="D15" s="96"/>
      <c r="E15" s="96"/>
      <c r="F15" s="96"/>
      <c r="G15" s="104">
        <f>SUM(G4:G13)</f>
        <v>0</v>
      </c>
      <c r="H15" s="105">
        <f t="shared" ref="H15:BH15" si="23">SUM(H4:H13)</f>
        <v>2</v>
      </c>
      <c r="I15" s="105">
        <f t="shared" si="23"/>
        <v>0</v>
      </c>
      <c r="J15" s="105">
        <f t="shared" si="23"/>
        <v>0</v>
      </c>
      <c r="K15" s="105">
        <f t="shared" si="23"/>
        <v>0</v>
      </c>
      <c r="L15" s="105">
        <f t="shared" si="23"/>
        <v>0</v>
      </c>
      <c r="M15" s="105">
        <f t="shared" si="23"/>
        <v>0</v>
      </c>
      <c r="N15" s="105">
        <f t="shared" si="23"/>
        <v>0</v>
      </c>
      <c r="O15" s="105">
        <f t="shared" si="23"/>
        <v>0</v>
      </c>
      <c r="P15" s="105">
        <f t="shared" si="23"/>
        <v>0</v>
      </c>
      <c r="Q15" s="105">
        <f t="shared" si="23"/>
        <v>0</v>
      </c>
      <c r="R15" s="105">
        <f t="shared" si="23"/>
        <v>0</v>
      </c>
      <c r="S15" s="105">
        <f t="shared" si="23"/>
        <v>0</v>
      </c>
      <c r="T15" s="105">
        <f t="shared" si="23"/>
        <v>0</v>
      </c>
      <c r="U15" s="105">
        <f t="shared" si="23"/>
        <v>0</v>
      </c>
      <c r="V15" s="105">
        <f t="shared" si="23"/>
        <v>0</v>
      </c>
      <c r="W15" s="105">
        <f t="shared" si="23"/>
        <v>0</v>
      </c>
      <c r="X15" s="105">
        <f t="shared" si="23"/>
        <v>0</v>
      </c>
      <c r="Y15" s="105">
        <f t="shared" si="23"/>
        <v>0</v>
      </c>
      <c r="Z15" s="105">
        <f t="shared" si="23"/>
        <v>0</v>
      </c>
      <c r="AA15" s="105">
        <f t="shared" si="23"/>
        <v>0</v>
      </c>
      <c r="AB15" s="105">
        <f t="shared" si="23"/>
        <v>0</v>
      </c>
      <c r="AC15" s="105">
        <f t="shared" si="23"/>
        <v>0</v>
      </c>
      <c r="AD15" s="105">
        <f t="shared" si="23"/>
        <v>0</v>
      </c>
      <c r="AE15" s="105">
        <f t="shared" si="23"/>
        <v>0</v>
      </c>
      <c r="AF15" s="105">
        <f t="shared" si="23"/>
        <v>0</v>
      </c>
      <c r="AG15" s="105">
        <f t="shared" si="23"/>
        <v>0</v>
      </c>
      <c r="AH15" s="105">
        <f t="shared" si="23"/>
        <v>0</v>
      </c>
      <c r="AI15" s="105">
        <f t="shared" si="23"/>
        <v>0</v>
      </c>
      <c r="AJ15" s="105">
        <f t="shared" si="23"/>
        <v>0</v>
      </c>
      <c r="AK15" s="105">
        <f t="shared" si="23"/>
        <v>0</v>
      </c>
      <c r="AL15" s="105">
        <f t="shared" si="23"/>
        <v>0</v>
      </c>
      <c r="AM15" s="105">
        <f t="shared" si="23"/>
        <v>0</v>
      </c>
      <c r="AN15" s="105">
        <f t="shared" si="23"/>
        <v>0</v>
      </c>
      <c r="AO15" s="105">
        <f t="shared" si="23"/>
        <v>0</v>
      </c>
      <c r="AP15" s="105">
        <f t="shared" si="23"/>
        <v>0</v>
      </c>
      <c r="AQ15" s="105">
        <f t="shared" ref="AQ15:AV15" si="24">SUM(AQ4:AQ13)</f>
        <v>0</v>
      </c>
      <c r="AR15" s="105">
        <f t="shared" si="24"/>
        <v>0</v>
      </c>
      <c r="AS15" s="105">
        <f t="shared" si="24"/>
        <v>0</v>
      </c>
      <c r="AT15" s="105">
        <f t="shared" si="24"/>
        <v>0</v>
      </c>
      <c r="AU15" s="105">
        <f t="shared" si="24"/>
        <v>0</v>
      </c>
      <c r="AV15" s="105">
        <f t="shared" si="24"/>
        <v>0</v>
      </c>
      <c r="AW15" s="105">
        <f t="shared" si="23"/>
        <v>0</v>
      </c>
      <c r="AX15" s="105">
        <f t="shared" si="23"/>
        <v>0</v>
      </c>
      <c r="AY15" s="105">
        <f t="shared" si="23"/>
        <v>0</v>
      </c>
      <c r="AZ15" s="105">
        <f t="shared" si="23"/>
        <v>0</v>
      </c>
      <c r="BA15" s="105">
        <f t="shared" si="23"/>
        <v>0</v>
      </c>
      <c r="BB15" s="105">
        <f t="shared" si="23"/>
        <v>0</v>
      </c>
      <c r="BC15" s="105">
        <f t="shared" si="23"/>
        <v>0</v>
      </c>
      <c r="BD15" s="105">
        <f t="shared" si="23"/>
        <v>0</v>
      </c>
      <c r="BE15" s="105">
        <f t="shared" si="23"/>
        <v>0</v>
      </c>
      <c r="BF15" s="105">
        <f t="shared" si="23"/>
        <v>0</v>
      </c>
      <c r="BG15" s="105">
        <f t="shared" si="23"/>
        <v>0</v>
      </c>
      <c r="BH15" s="106">
        <f t="shared" si="23"/>
        <v>0</v>
      </c>
      <c r="BJ15" s="96"/>
      <c r="BK15" s="96"/>
      <c r="BL15" s="96"/>
      <c r="BM15" s="96"/>
      <c r="BN15" s="96"/>
      <c r="BO15" s="96"/>
      <c r="BP15" s="96"/>
      <c r="BQ15" s="96"/>
      <c r="BR15" s="96"/>
      <c r="BS15" s="96"/>
      <c r="BT15" s="96"/>
      <c r="BU15" s="98"/>
      <c r="BW15" s="40"/>
    </row>
    <row r="16" spans="1:76">
      <c r="A16" s="39"/>
      <c r="B16" s="99" t="s">
        <v>322</v>
      </c>
      <c r="C16" s="96"/>
      <c r="D16" s="96"/>
      <c r="E16" s="96"/>
      <c r="F16" s="96"/>
      <c r="G16" s="100"/>
      <c r="H16" s="101"/>
      <c r="I16" s="101"/>
      <c r="J16" s="101"/>
      <c r="K16" s="101"/>
      <c r="L16" s="102"/>
      <c r="M16" s="100"/>
      <c r="N16" s="101"/>
      <c r="O16" s="101"/>
      <c r="P16" s="101"/>
      <c r="Q16" s="101"/>
      <c r="R16" s="102"/>
      <c r="S16" s="100">
        <v>0</v>
      </c>
      <c r="T16" s="101">
        <v>0</v>
      </c>
      <c r="U16" s="101"/>
      <c r="V16" s="101">
        <v>0</v>
      </c>
      <c r="W16" s="101">
        <v>0</v>
      </c>
      <c r="X16" s="102">
        <v>0</v>
      </c>
      <c r="Y16" s="100"/>
      <c r="Z16" s="101"/>
      <c r="AA16" s="101"/>
      <c r="AB16" s="101"/>
      <c r="AC16" s="101"/>
      <c r="AD16" s="102"/>
      <c r="AE16" s="100">
        <v>2</v>
      </c>
      <c r="AF16" s="101">
        <v>2</v>
      </c>
      <c r="AG16" s="101"/>
      <c r="AH16" s="101"/>
      <c r="AI16" s="101"/>
      <c r="AJ16" s="102"/>
      <c r="AK16" s="100"/>
      <c r="AL16" s="101"/>
      <c r="AM16" s="101"/>
      <c r="AN16" s="101"/>
      <c r="AO16" s="101"/>
      <c r="AP16" s="102"/>
      <c r="AQ16" s="100">
        <v>0</v>
      </c>
      <c r="AR16" s="101"/>
      <c r="AS16" s="101"/>
      <c r="AT16" s="101"/>
      <c r="AU16" s="101"/>
      <c r="AV16" s="102"/>
      <c r="AW16" s="100">
        <v>2</v>
      </c>
      <c r="AX16" s="101"/>
      <c r="AY16" s="101"/>
      <c r="AZ16" s="101"/>
      <c r="BA16" s="101"/>
      <c r="BB16" s="102"/>
      <c r="BC16" s="100"/>
      <c r="BD16" s="101">
        <v>2</v>
      </c>
      <c r="BE16" s="101">
        <v>2</v>
      </c>
      <c r="BF16" s="101"/>
      <c r="BG16" s="101"/>
      <c r="BH16" s="102"/>
      <c r="BJ16" s="96"/>
      <c r="BK16" s="96"/>
      <c r="BL16" s="96"/>
      <c r="BM16" s="96"/>
      <c r="BN16" s="96"/>
      <c r="BO16" s="96"/>
      <c r="BP16" s="96"/>
      <c r="BQ16" s="96"/>
      <c r="BR16" s="96"/>
      <c r="BS16" s="96"/>
      <c r="BT16" s="96"/>
      <c r="BU16" s="98"/>
      <c r="BW16" s="40"/>
    </row>
    <row r="17" spans="1:75" s="146" customFormat="1">
      <c r="A17" s="142"/>
      <c r="B17" s="143" t="s">
        <v>323</v>
      </c>
      <c r="C17" s="143"/>
      <c r="D17" s="143"/>
      <c r="E17" s="143"/>
      <c r="F17" s="143"/>
      <c r="G17" s="143">
        <f>G16+G15</f>
        <v>0</v>
      </c>
      <c r="H17" s="143">
        <f t="shared" ref="H17:BH17" si="25">H16+H15</f>
        <v>2</v>
      </c>
      <c r="I17" s="143">
        <f t="shared" si="25"/>
        <v>0</v>
      </c>
      <c r="J17" s="143">
        <f t="shared" si="25"/>
        <v>0</v>
      </c>
      <c r="K17" s="143">
        <f t="shared" si="25"/>
        <v>0</v>
      </c>
      <c r="L17" s="143">
        <f t="shared" si="25"/>
        <v>0</v>
      </c>
      <c r="M17" s="143">
        <f t="shared" si="25"/>
        <v>0</v>
      </c>
      <c r="N17" s="143">
        <f t="shared" si="25"/>
        <v>0</v>
      </c>
      <c r="O17" s="143">
        <f t="shared" si="25"/>
        <v>0</v>
      </c>
      <c r="P17" s="143">
        <f t="shared" si="25"/>
        <v>0</v>
      </c>
      <c r="Q17" s="143">
        <f t="shared" si="25"/>
        <v>0</v>
      </c>
      <c r="R17" s="143">
        <f t="shared" si="25"/>
        <v>0</v>
      </c>
      <c r="S17" s="143">
        <f t="shared" si="25"/>
        <v>0</v>
      </c>
      <c r="T17" s="143">
        <f t="shared" si="25"/>
        <v>0</v>
      </c>
      <c r="U17" s="143">
        <f t="shared" si="25"/>
        <v>0</v>
      </c>
      <c r="V17" s="143">
        <f t="shared" si="25"/>
        <v>0</v>
      </c>
      <c r="W17" s="143">
        <f t="shared" si="25"/>
        <v>0</v>
      </c>
      <c r="X17" s="143">
        <f t="shared" si="25"/>
        <v>0</v>
      </c>
      <c r="Y17" s="143">
        <f t="shared" si="25"/>
        <v>0</v>
      </c>
      <c r="Z17" s="143">
        <f t="shared" si="25"/>
        <v>0</v>
      </c>
      <c r="AA17" s="143">
        <f t="shared" si="25"/>
        <v>0</v>
      </c>
      <c r="AB17" s="143">
        <f t="shared" si="25"/>
        <v>0</v>
      </c>
      <c r="AC17" s="143">
        <f t="shared" si="25"/>
        <v>0</v>
      </c>
      <c r="AD17" s="143">
        <f t="shared" si="25"/>
        <v>0</v>
      </c>
      <c r="AE17" s="143">
        <f t="shared" si="25"/>
        <v>2</v>
      </c>
      <c r="AF17" s="143">
        <f t="shared" si="25"/>
        <v>2</v>
      </c>
      <c r="AG17" s="143">
        <f t="shared" si="25"/>
        <v>0</v>
      </c>
      <c r="AH17" s="143">
        <f t="shared" si="25"/>
        <v>0</v>
      </c>
      <c r="AI17" s="143">
        <f t="shared" si="25"/>
        <v>0</v>
      </c>
      <c r="AJ17" s="143">
        <f t="shared" si="25"/>
        <v>0</v>
      </c>
      <c r="AK17" s="143">
        <f t="shared" si="25"/>
        <v>0</v>
      </c>
      <c r="AL17" s="143">
        <f t="shared" si="25"/>
        <v>0</v>
      </c>
      <c r="AM17" s="143">
        <f t="shared" si="25"/>
        <v>0</v>
      </c>
      <c r="AN17" s="143">
        <f t="shared" si="25"/>
        <v>0</v>
      </c>
      <c r="AO17" s="143">
        <f t="shared" si="25"/>
        <v>0</v>
      </c>
      <c r="AP17" s="143">
        <f t="shared" si="25"/>
        <v>0</v>
      </c>
      <c r="AQ17" s="143">
        <f t="shared" ref="AQ17" si="26">AQ16+AQ15</f>
        <v>0</v>
      </c>
      <c r="AR17" s="143">
        <f t="shared" ref="AR17" si="27">AR16+AR15</f>
        <v>0</v>
      </c>
      <c r="AS17" s="143">
        <f t="shared" ref="AS17" si="28">AS16+AS15</f>
        <v>0</v>
      </c>
      <c r="AT17" s="143">
        <f t="shared" ref="AT17" si="29">AT16+AT15</f>
        <v>0</v>
      </c>
      <c r="AU17" s="143">
        <f t="shared" ref="AU17" si="30">AU16+AU15</f>
        <v>0</v>
      </c>
      <c r="AV17" s="143">
        <f t="shared" ref="AV17" si="31">AV16+AV15</f>
        <v>0</v>
      </c>
      <c r="AW17" s="143">
        <f t="shared" si="25"/>
        <v>2</v>
      </c>
      <c r="AX17" s="143">
        <f t="shared" si="25"/>
        <v>0</v>
      </c>
      <c r="AY17" s="143">
        <f t="shared" si="25"/>
        <v>0</v>
      </c>
      <c r="AZ17" s="143">
        <f t="shared" si="25"/>
        <v>0</v>
      </c>
      <c r="BA17" s="143">
        <f t="shared" si="25"/>
        <v>0</v>
      </c>
      <c r="BB17" s="143">
        <f t="shared" si="25"/>
        <v>0</v>
      </c>
      <c r="BC17" s="143">
        <f t="shared" si="25"/>
        <v>0</v>
      </c>
      <c r="BD17" s="143">
        <f t="shared" si="25"/>
        <v>2</v>
      </c>
      <c r="BE17" s="143">
        <f t="shared" si="25"/>
        <v>2</v>
      </c>
      <c r="BF17" s="143">
        <f t="shared" si="25"/>
        <v>0</v>
      </c>
      <c r="BG17" s="143">
        <f t="shared" si="25"/>
        <v>0</v>
      </c>
      <c r="BH17" s="143">
        <f t="shared" si="25"/>
        <v>0</v>
      </c>
      <c r="BI17" s="144"/>
      <c r="BJ17" s="143"/>
      <c r="BK17" s="143"/>
      <c r="BL17" s="143"/>
      <c r="BM17" s="143"/>
      <c r="BN17" s="143"/>
      <c r="BO17" s="143"/>
      <c r="BP17" s="143"/>
      <c r="BQ17" s="143"/>
      <c r="BR17" s="143"/>
      <c r="BS17" s="143"/>
      <c r="BT17" s="143"/>
      <c r="BU17" s="145"/>
      <c r="BW17" s="147"/>
    </row>
    <row r="18" spans="1:75" s="146" customFormat="1">
      <c r="A18" s="142"/>
      <c r="B18" s="143" t="s">
        <v>348</v>
      </c>
      <c r="C18" s="143"/>
      <c r="D18" s="143"/>
      <c r="E18" s="143"/>
      <c r="F18" s="143" t="s">
        <v>349</v>
      </c>
      <c r="G18" s="143">
        <f>'Struktur Brandschutzelemente'!H17*'Kosten Brandschutzelemente'!C8+I17*'Kosten Brandschutzelemente'!C9+'Kosten Brandschutzelemente'!C7*'Struktur Brandschutzelemente'!G17</f>
        <v>300</v>
      </c>
      <c r="H18" s="143"/>
      <c r="I18" s="143"/>
      <c r="J18" s="143"/>
      <c r="K18" s="143"/>
      <c r="L18" s="143"/>
      <c r="M18" s="143">
        <f>M17*'Kosten Brandschutzelemente'!C7+'Kosten Brandschutzelemente'!C8*'Struktur Brandschutzelemente'!N17+'Struktur Brandschutzelemente'!O17*'Kosten Brandschutzelemente'!C9</f>
        <v>0</v>
      </c>
      <c r="N18" s="143"/>
      <c r="O18" s="143"/>
      <c r="P18" s="143"/>
      <c r="Q18" s="143"/>
      <c r="R18" s="143"/>
      <c r="S18" s="143">
        <f>S17*'Kosten Brandschutzelemente'!C7+'Kosten Brandschutzelemente'!C8*'Struktur Brandschutzelemente'!T17+'Struktur Brandschutzelemente'!U17*'Kosten Brandschutzelemente'!C9</f>
        <v>0</v>
      </c>
      <c r="T18" s="143"/>
      <c r="U18" s="143"/>
      <c r="V18" s="143"/>
      <c r="W18" s="143"/>
      <c r="X18" s="143"/>
      <c r="Y18" s="143">
        <f>Y17*'Kosten Brandschutzelemente'!C7+'Kosten Brandschutzelemente'!C8*'Struktur Brandschutzelemente'!Z17+'Struktur Brandschutzelemente'!AA17*'Kosten Brandschutzelemente'!C9</f>
        <v>0</v>
      </c>
      <c r="Z18" s="143"/>
      <c r="AA18" s="143"/>
      <c r="AB18" s="143"/>
      <c r="AC18" s="143"/>
      <c r="AD18" s="143"/>
      <c r="AE18" s="143">
        <f>AE17*'Kosten Brandschutzelemente'!C7+'Kosten Brandschutzelemente'!C8*'Struktur Brandschutzelemente'!AF17+'Struktur Brandschutzelemente'!AG17*'Kosten Brandschutzelemente'!C9</f>
        <v>670</v>
      </c>
      <c r="AF18" s="143"/>
      <c r="AG18" s="143"/>
      <c r="AH18" s="143"/>
      <c r="AI18" s="143"/>
      <c r="AJ18" s="143"/>
      <c r="AK18" s="143">
        <f>AK17*'Kosten Brandschutzelemente'!C7+'Kosten Brandschutzelemente'!C8*'Struktur Brandschutzelemente'!AL17+'Struktur Brandschutzelemente'!AM17*'Kosten Brandschutzelemente'!C9</f>
        <v>0</v>
      </c>
      <c r="AL18" s="143"/>
      <c r="AM18" s="143"/>
      <c r="AN18" s="143"/>
      <c r="AO18" s="143"/>
      <c r="AP18" s="143"/>
      <c r="AQ18" s="143">
        <f>AQ17*'Kosten Brandschutzelemente'!C7+'Kosten Brandschutzelemente'!C8*'Struktur Brandschutzelemente'!AR17+'Struktur Brandschutzelemente'!AS17*'Kosten Brandschutzelemente'!C9</f>
        <v>0</v>
      </c>
      <c r="AR18" s="143"/>
      <c r="AS18" s="143"/>
      <c r="AT18" s="143"/>
      <c r="AU18" s="143"/>
      <c r="AV18" s="143"/>
      <c r="AW18" s="143">
        <f>AW17*'Kosten Brandschutzelemente'!C7+'Kosten Brandschutzelemente'!C8*'Struktur Brandschutzelemente'!AX17+'Struktur Brandschutzelemente'!AY17*'Kosten Brandschutzelemente'!C9</f>
        <v>370</v>
      </c>
      <c r="AX18" s="143"/>
      <c r="AY18" s="143"/>
      <c r="AZ18" s="143"/>
      <c r="BA18" s="143"/>
      <c r="BB18" s="143"/>
      <c r="BC18" s="143">
        <f>BC17*'Kosten Brandschutzelemente'!C7+'Kosten Brandschutzelemente'!C8*'Struktur Brandschutzelemente'!BD17+'Struktur Brandschutzelemente'!BE17*'Kosten Brandschutzelemente'!C9</f>
        <v>360</v>
      </c>
      <c r="BD18" s="143"/>
      <c r="BE18" s="143"/>
      <c r="BF18" s="143"/>
      <c r="BG18" s="143"/>
      <c r="BH18" s="143"/>
      <c r="BI18" s="144"/>
      <c r="BJ18" s="143"/>
      <c r="BK18" s="143"/>
      <c r="BL18" s="143"/>
      <c r="BM18" s="143"/>
      <c r="BN18" s="143"/>
      <c r="BO18" s="143"/>
      <c r="BP18" s="143"/>
      <c r="BQ18" s="143"/>
      <c r="BR18" s="143"/>
      <c r="BS18" s="143"/>
      <c r="BT18" s="143"/>
      <c r="BU18" s="145"/>
      <c r="BW18" s="147"/>
    </row>
    <row r="19" spans="1:75" s="146" customFormat="1">
      <c r="A19" s="142"/>
      <c r="B19" s="143" t="s">
        <v>353</v>
      </c>
      <c r="C19" s="143"/>
      <c r="D19" s="143"/>
      <c r="E19" s="143"/>
      <c r="F19" s="143" t="s">
        <v>349</v>
      </c>
      <c r="G19" s="143">
        <f>G17*'Kosten Brandschutzelemente'!C16</f>
        <v>0</v>
      </c>
      <c r="H19" s="143"/>
      <c r="I19" s="143"/>
      <c r="J19" s="143"/>
      <c r="K19" s="143"/>
      <c r="L19" s="143"/>
      <c r="M19" s="143">
        <f>M17*'Kosten Brandschutzelemente'!C16</f>
        <v>0</v>
      </c>
      <c r="N19" s="143"/>
      <c r="O19" s="143"/>
      <c r="P19" s="143"/>
      <c r="Q19" s="143"/>
      <c r="R19" s="143"/>
      <c r="S19" s="143">
        <f>S17*'Kosten Brandschutzelemente'!C16</f>
        <v>0</v>
      </c>
      <c r="T19" s="143"/>
      <c r="U19" s="143"/>
      <c r="V19" s="143"/>
      <c r="W19" s="143"/>
      <c r="X19" s="143"/>
      <c r="Y19" s="143">
        <f>Y17*'Kosten Brandschutzelemente'!C16</f>
        <v>0</v>
      </c>
      <c r="Z19" s="143"/>
      <c r="AA19" s="143"/>
      <c r="AB19" s="143"/>
      <c r="AC19" s="143"/>
      <c r="AD19" s="143"/>
      <c r="AE19" s="143">
        <f>AE17*'Kosten Brandschutzelemente'!C16</f>
        <v>50</v>
      </c>
      <c r="AF19" s="143"/>
      <c r="AG19" s="143"/>
      <c r="AH19" s="143"/>
      <c r="AI19" s="143"/>
      <c r="AJ19" s="143"/>
      <c r="AK19" s="143">
        <f>AK17*'Kosten Brandschutzelemente'!C16</f>
        <v>0</v>
      </c>
      <c r="AL19" s="143"/>
      <c r="AM19" s="143"/>
      <c r="AN19" s="143"/>
      <c r="AO19" s="143"/>
      <c r="AP19" s="143"/>
      <c r="AQ19" s="143">
        <f>AQ17*'Kosten Brandschutzelemente'!C16</f>
        <v>0</v>
      </c>
      <c r="AR19" s="143"/>
      <c r="AS19" s="143"/>
      <c r="AT19" s="143"/>
      <c r="AU19" s="143"/>
      <c r="AV19" s="143"/>
      <c r="AW19" s="143">
        <f>AW17*'Kosten Brandschutzelemente'!C16</f>
        <v>50</v>
      </c>
      <c r="AX19" s="143"/>
      <c r="AY19" s="143"/>
      <c r="AZ19" s="143"/>
      <c r="BA19" s="143"/>
      <c r="BB19" s="143"/>
      <c r="BC19" s="143">
        <f>BC17*'Kosten Brandschutzelemente'!C16</f>
        <v>0</v>
      </c>
      <c r="BD19" s="143"/>
      <c r="BE19" s="143"/>
      <c r="BF19" s="143"/>
      <c r="BG19" s="143"/>
      <c r="BH19" s="143"/>
      <c r="BI19" s="144"/>
      <c r="BJ19" s="143"/>
      <c r="BK19" s="143"/>
      <c r="BL19" s="143"/>
      <c r="BM19" s="143"/>
      <c r="BN19" s="143"/>
      <c r="BO19" s="143"/>
      <c r="BP19" s="143"/>
      <c r="BQ19" s="143"/>
      <c r="BR19" s="143"/>
      <c r="BS19" s="143"/>
      <c r="BT19" s="143"/>
      <c r="BU19" s="145"/>
      <c r="BW19" s="147"/>
    </row>
    <row r="20" spans="1:75">
      <c r="A20" s="39"/>
      <c r="B20" s="118"/>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J20" s="96"/>
      <c r="BK20" s="96"/>
      <c r="BL20" s="96"/>
      <c r="BM20" s="96"/>
      <c r="BN20" s="96"/>
      <c r="BO20" s="96"/>
      <c r="BP20" s="96"/>
      <c r="BQ20" s="96"/>
      <c r="BR20" s="96"/>
      <c r="BS20" s="96"/>
      <c r="BT20" s="96"/>
      <c r="BU20" s="98"/>
      <c r="BW20" s="40"/>
    </row>
    <row r="21" spans="1:75" ht="15" customHeight="1">
      <c r="A21" s="38" t="s">
        <v>161</v>
      </c>
      <c r="G21" s="204" t="s">
        <v>238</v>
      </c>
      <c r="H21" s="205"/>
      <c r="I21" s="205"/>
      <c r="J21" s="205"/>
      <c r="K21" s="205"/>
      <c r="L21" s="206"/>
      <c r="M21" s="204" t="s">
        <v>239</v>
      </c>
      <c r="N21" s="205"/>
      <c r="O21" s="205"/>
      <c r="P21" s="205"/>
      <c r="Q21" s="205"/>
      <c r="R21" s="206"/>
      <c r="S21" s="204" t="s">
        <v>235</v>
      </c>
      <c r="T21" s="205"/>
      <c r="U21" s="205"/>
      <c r="V21" s="205"/>
      <c r="W21" s="205"/>
      <c r="X21" s="206"/>
      <c r="Y21" s="204" t="s">
        <v>236</v>
      </c>
      <c r="Z21" s="205"/>
      <c r="AA21" s="205"/>
      <c r="AB21" s="205"/>
      <c r="AC21" s="205"/>
      <c r="AD21" s="206"/>
      <c r="AE21" s="204" t="s">
        <v>237</v>
      </c>
      <c r="AF21" s="205"/>
      <c r="AG21" s="205"/>
      <c r="AH21" s="205"/>
      <c r="AI21" s="205"/>
      <c r="AJ21" s="206"/>
      <c r="AK21" s="204" t="s">
        <v>269</v>
      </c>
      <c r="AL21" s="205"/>
      <c r="AM21" s="205"/>
      <c r="AN21" s="205"/>
      <c r="AO21" s="205"/>
      <c r="AP21" s="206"/>
      <c r="AQ21" s="204" t="s">
        <v>332</v>
      </c>
      <c r="AR21" s="205"/>
      <c r="AS21" s="205"/>
      <c r="AT21" s="205"/>
      <c r="AU21" s="205"/>
      <c r="AV21" s="206"/>
      <c r="AW21" s="204" t="s">
        <v>331</v>
      </c>
      <c r="AX21" s="205"/>
      <c r="AY21" s="205"/>
      <c r="AZ21" s="205"/>
      <c r="BA21" s="205"/>
      <c r="BB21" s="206"/>
      <c r="BC21" s="204" t="s">
        <v>280</v>
      </c>
      <c r="BD21" s="205"/>
      <c r="BE21" s="205"/>
      <c r="BF21" s="205"/>
      <c r="BG21" s="205"/>
      <c r="BH21" s="206"/>
      <c r="BW21" s="40"/>
    </row>
    <row r="22" spans="1:75">
      <c r="A22" s="38" t="s">
        <v>30</v>
      </c>
      <c r="G22" s="207"/>
      <c r="H22" s="208"/>
      <c r="I22" s="208"/>
      <c r="J22" s="208"/>
      <c r="K22" s="208"/>
      <c r="L22" s="209"/>
      <c r="M22" s="207"/>
      <c r="N22" s="208"/>
      <c r="O22" s="208"/>
      <c r="P22" s="208"/>
      <c r="Q22" s="208"/>
      <c r="R22" s="209"/>
      <c r="S22" s="207"/>
      <c r="T22" s="208"/>
      <c r="U22" s="208"/>
      <c r="V22" s="208"/>
      <c r="W22" s="208"/>
      <c r="X22" s="209"/>
      <c r="Y22" s="207"/>
      <c r="Z22" s="208"/>
      <c r="AA22" s="208"/>
      <c r="AB22" s="208"/>
      <c r="AC22" s="208"/>
      <c r="AD22" s="209"/>
      <c r="AE22" s="207"/>
      <c r="AF22" s="208"/>
      <c r="AG22" s="208"/>
      <c r="AH22" s="208"/>
      <c r="AI22" s="208"/>
      <c r="AJ22" s="209"/>
      <c r="AK22" s="210"/>
      <c r="AL22" s="211"/>
      <c r="AM22" s="211"/>
      <c r="AN22" s="211"/>
      <c r="AO22" s="211"/>
      <c r="AP22" s="212"/>
      <c r="AQ22" s="210"/>
      <c r="AR22" s="211"/>
      <c r="AS22" s="211"/>
      <c r="AT22" s="211"/>
      <c r="AU22" s="211"/>
      <c r="AV22" s="212"/>
      <c r="AW22" s="207"/>
      <c r="AX22" s="208"/>
      <c r="AY22" s="208"/>
      <c r="AZ22" s="208"/>
      <c r="BA22" s="208"/>
      <c r="BB22" s="209"/>
      <c r="BC22" s="207"/>
      <c r="BD22" s="208"/>
      <c r="BE22" s="208"/>
      <c r="BF22" s="208"/>
      <c r="BG22" s="208"/>
      <c r="BH22" s="209"/>
      <c r="BW22" s="40"/>
    </row>
    <row r="23" spans="1:75">
      <c r="A23" s="91" t="s">
        <v>262</v>
      </c>
      <c r="B23" s="92" t="s">
        <v>31</v>
      </c>
      <c r="C23" s="92" t="s">
        <v>48</v>
      </c>
      <c r="D23" s="92"/>
      <c r="E23" s="92" t="s">
        <v>44</v>
      </c>
      <c r="F23" s="92"/>
      <c r="G23" s="91" t="s">
        <v>219</v>
      </c>
      <c r="H23" s="92" t="s">
        <v>218</v>
      </c>
      <c r="I23" s="92" t="s">
        <v>216</v>
      </c>
      <c r="J23" s="92" t="s">
        <v>217</v>
      </c>
      <c r="K23" s="93" t="s">
        <v>220</v>
      </c>
      <c r="L23" s="94"/>
      <c r="M23" s="91" t="s">
        <v>219</v>
      </c>
      <c r="N23" s="92" t="s">
        <v>218</v>
      </c>
      <c r="O23" s="92" t="s">
        <v>216</v>
      </c>
      <c r="P23" s="92" t="s">
        <v>217</v>
      </c>
      <c r="Q23" s="93" t="s">
        <v>220</v>
      </c>
      <c r="R23" s="94"/>
      <c r="S23" s="91" t="s">
        <v>219</v>
      </c>
      <c r="T23" s="92" t="s">
        <v>218</v>
      </c>
      <c r="U23" s="92" t="s">
        <v>216</v>
      </c>
      <c r="V23" s="92" t="s">
        <v>217</v>
      </c>
      <c r="W23" s="93" t="s">
        <v>220</v>
      </c>
      <c r="X23" s="94"/>
      <c r="Y23" s="91" t="s">
        <v>219</v>
      </c>
      <c r="Z23" s="92" t="s">
        <v>218</v>
      </c>
      <c r="AA23" s="92" t="s">
        <v>216</v>
      </c>
      <c r="AB23" s="92" t="s">
        <v>217</v>
      </c>
      <c r="AC23" s="93" t="s">
        <v>220</v>
      </c>
      <c r="AD23" s="94"/>
      <c r="AE23" s="91" t="s">
        <v>219</v>
      </c>
      <c r="AF23" s="92" t="s">
        <v>218</v>
      </c>
      <c r="AG23" s="92" t="s">
        <v>216</v>
      </c>
      <c r="AH23" s="92" t="s">
        <v>217</v>
      </c>
      <c r="AI23" s="93" t="s">
        <v>220</v>
      </c>
      <c r="AJ23" s="94"/>
      <c r="AK23" s="91" t="s">
        <v>219</v>
      </c>
      <c r="AL23" s="92" t="s">
        <v>218</v>
      </c>
      <c r="AM23" s="92" t="s">
        <v>216</v>
      </c>
      <c r="AN23" s="92" t="s">
        <v>245</v>
      </c>
      <c r="AO23" s="93" t="s">
        <v>246</v>
      </c>
      <c r="AP23" s="93" t="s">
        <v>220</v>
      </c>
      <c r="AQ23" s="91" t="s">
        <v>219</v>
      </c>
      <c r="AR23" s="92" t="s">
        <v>218</v>
      </c>
      <c r="AS23" s="92" t="s">
        <v>216</v>
      </c>
      <c r="AT23" s="92" t="s">
        <v>217</v>
      </c>
      <c r="AU23" s="93" t="s">
        <v>220</v>
      </c>
      <c r="AV23" s="94"/>
      <c r="AW23" s="91" t="s">
        <v>219</v>
      </c>
      <c r="AX23" s="92" t="s">
        <v>218</v>
      </c>
      <c r="AY23" s="92" t="s">
        <v>216</v>
      </c>
      <c r="AZ23" s="92" t="s">
        <v>217</v>
      </c>
      <c r="BA23" s="93" t="s">
        <v>220</v>
      </c>
      <c r="BB23" s="94"/>
      <c r="BC23" s="91" t="s">
        <v>219</v>
      </c>
      <c r="BD23" s="92" t="s">
        <v>218</v>
      </c>
      <c r="BE23" s="92" t="s">
        <v>216</v>
      </c>
      <c r="BF23" s="92" t="s">
        <v>217</v>
      </c>
      <c r="BG23" s="93" t="s">
        <v>220</v>
      </c>
      <c r="BH23" s="94"/>
      <c r="BJ23" s="92"/>
      <c r="BK23" s="92" t="s">
        <v>49</v>
      </c>
      <c r="BL23" s="92"/>
      <c r="BM23" s="92" t="s">
        <v>51</v>
      </c>
      <c r="BN23" s="92"/>
      <c r="BO23" s="92" t="s">
        <v>50</v>
      </c>
      <c r="BP23" s="92"/>
      <c r="BQ23" s="92" t="s">
        <v>43</v>
      </c>
      <c r="BR23" s="92"/>
      <c r="BS23" s="92" t="s">
        <v>45</v>
      </c>
      <c r="BT23" s="92" t="s">
        <v>46</v>
      </c>
      <c r="BU23" s="94"/>
      <c r="BW23" s="40"/>
    </row>
    <row r="24" spans="1:75">
      <c r="A24" s="103"/>
      <c r="B24" s="96" t="s">
        <v>33</v>
      </c>
      <c r="C24" s="54">
        <f>Gebäudeparameter!C155</f>
        <v>0</v>
      </c>
      <c r="D24" s="96" t="s">
        <v>24</v>
      </c>
      <c r="E24" s="96">
        <v>40</v>
      </c>
      <c r="F24" s="96" t="s">
        <v>23</v>
      </c>
      <c r="G24" s="39">
        <v>0</v>
      </c>
      <c r="H24" s="96">
        <f>C24*2</f>
        <v>0</v>
      </c>
      <c r="I24" s="96">
        <f>C24*2</f>
        <v>0</v>
      </c>
      <c r="J24" s="96"/>
      <c r="K24" s="96"/>
      <c r="L24" s="98"/>
      <c r="M24" s="39">
        <v>0</v>
      </c>
      <c r="N24" s="96">
        <f>C24*2</f>
        <v>0</v>
      </c>
      <c r="O24" s="96">
        <f>C24*2</f>
        <v>0</v>
      </c>
      <c r="P24" s="96"/>
      <c r="Q24" s="96"/>
      <c r="R24" s="96"/>
      <c r="S24" s="39">
        <v>0</v>
      </c>
      <c r="T24" s="96">
        <f>C24*2</f>
        <v>0</v>
      </c>
      <c r="U24" s="96">
        <f>C24*2</f>
        <v>0</v>
      </c>
      <c r="V24" s="96"/>
      <c r="W24" s="96"/>
      <c r="X24" s="98"/>
      <c r="Y24" s="39">
        <v>0</v>
      </c>
      <c r="Z24" s="96">
        <f>C24*2</f>
        <v>0</v>
      </c>
      <c r="AA24" s="96">
        <f>C24*2</f>
        <v>0</v>
      </c>
      <c r="AB24" s="96"/>
      <c r="AC24" s="96"/>
      <c r="AD24" s="98"/>
      <c r="AE24" s="39">
        <v>0</v>
      </c>
      <c r="AF24" s="96">
        <f>C24*4</f>
        <v>0</v>
      </c>
      <c r="AG24" s="96">
        <f>C24*2</f>
        <v>0</v>
      </c>
      <c r="AH24" s="96"/>
      <c r="AI24" s="96"/>
      <c r="AJ24" s="98"/>
      <c r="AK24" s="96">
        <v>0</v>
      </c>
      <c r="AL24" s="96">
        <f>C24*2</f>
        <v>0</v>
      </c>
      <c r="AM24" s="96">
        <f>C24*2</f>
        <v>0</v>
      </c>
      <c r="AN24" s="96"/>
      <c r="AO24" s="96"/>
      <c r="AP24" s="96"/>
      <c r="AQ24" s="39">
        <v>0</v>
      </c>
      <c r="AR24" s="96"/>
      <c r="AS24" s="96">
        <f>C24*2</f>
        <v>0</v>
      </c>
      <c r="AT24" s="96"/>
      <c r="AU24" s="96"/>
      <c r="AV24" s="98"/>
      <c r="AW24" s="39">
        <v>0</v>
      </c>
      <c r="AX24" s="96"/>
      <c r="AY24" s="96">
        <f>C24*2</f>
        <v>0</v>
      </c>
      <c r="AZ24" s="96"/>
      <c r="BA24" s="96"/>
      <c r="BB24" s="98"/>
      <c r="BC24" s="39">
        <v>0</v>
      </c>
      <c r="BD24" s="96"/>
      <c r="BE24" s="96">
        <f>C24*2</f>
        <v>0</v>
      </c>
      <c r="BF24" s="96"/>
      <c r="BG24" s="96"/>
      <c r="BH24" s="98"/>
      <c r="BJ24" s="96" t="s">
        <v>23</v>
      </c>
      <c r="BK24" s="96">
        <f t="shared" ref="BK24:BK33" si="32">C24*E24</f>
        <v>0</v>
      </c>
      <c r="BL24" s="96" t="s">
        <v>23</v>
      </c>
      <c r="BM24" s="96">
        <f>BQ24*30</f>
        <v>30</v>
      </c>
      <c r="BN24" s="96" t="s">
        <v>2</v>
      </c>
      <c r="BO24" s="96">
        <f t="shared" ref="BO24:BO33" si="33">BM24*C24</f>
        <v>0</v>
      </c>
      <c r="BP24" s="96" t="s">
        <v>2</v>
      </c>
      <c r="BQ24" s="96">
        <v>1</v>
      </c>
      <c r="BR24" s="96" t="s">
        <v>5</v>
      </c>
      <c r="BS24" s="96">
        <f t="shared" ref="BS24:BS33" si="34">BQ24*C24</f>
        <v>0</v>
      </c>
      <c r="BT24" s="96">
        <f t="shared" ref="BT24:BT33" si="35">E24*C24</f>
        <v>0</v>
      </c>
      <c r="BU24" s="98" t="s">
        <v>23</v>
      </c>
      <c r="BW24" s="40">
        <f>C24</f>
        <v>0</v>
      </c>
    </row>
    <row r="25" spans="1:75">
      <c r="A25" s="103"/>
      <c r="B25" s="96" t="s">
        <v>34</v>
      </c>
      <c r="C25" s="54">
        <f>Gebäudeparameter!C156</f>
        <v>0</v>
      </c>
      <c r="D25" s="96" t="s">
        <v>24</v>
      </c>
      <c r="E25" s="96">
        <v>60</v>
      </c>
      <c r="F25" s="96" t="s">
        <v>23</v>
      </c>
      <c r="G25" s="39">
        <v>0</v>
      </c>
      <c r="H25" s="96">
        <f t="shared" ref="H25:H33" si="36">C25*2</f>
        <v>0</v>
      </c>
      <c r="I25" s="96">
        <f t="shared" ref="I25:I33" si="37">C25*2</f>
        <v>0</v>
      </c>
      <c r="J25" s="96"/>
      <c r="K25" s="96"/>
      <c r="L25" s="98"/>
      <c r="M25" s="39">
        <v>0</v>
      </c>
      <c r="N25" s="96">
        <f t="shared" ref="N25:N33" si="38">C25*2</f>
        <v>0</v>
      </c>
      <c r="O25" s="96">
        <f t="shared" ref="O25:O33" si="39">C25*2</f>
        <v>0</v>
      </c>
      <c r="P25" s="96"/>
      <c r="Q25" s="96"/>
      <c r="R25" s="96"/>
      <c r="S25" s="39">
        <v>0</v>
      </c>
      <c r="T25" s="96">
        <f t="shared" ref="T25:T33" si="40">C25*2</f>
        <v>0</v>
      </c>
      <c r="U25" s="96">
        <f t="shared" ref="U25:U33" si="41">C25*2</f>
        <v>0</v>
      </c>
      <c r="V25" s="96"/>
      <c r="W25" s="96"/>
      <c r="X25" s="98"/>
      <c r="Y25" s="39">
        <v>0</v>
      </c>
      <c r="Z25" s="96">
        <f t="shared" ref="Z25:Z33" si="42">C25*2</f>
        <v>0</v>
      </c>
      <c r="AA25" s="96">
        <f t="shared" ref="AA25:AA33" si="43">C25*2</f>
        <v>0</v>
      </c>
      <c r="AB25" s="96"/>
      <c r="AC25" s="96"/>
      <c r="AD25" s="98"/>
      <c r="AE25" s="39">
        <v>0</v>
      </c>
      <c r="AF25" s="96">
        <f t="shared" ref="AF25:AF33" si="44">C25*4</f>
        <v>0</v>
      </c>
      <c r="AG25" s="96">
        <f t="shared" ref="AG25:AG33" si="45">C25*2</f>
        <v>0</v>
      </c>
      <c r="AH25" s="96"/>
      <c r="AI25" s="96"/>
      <c r="AJ25" s="98"/>
      <c r="AK25" s="96">
        <v>0</v>
      </c>
      <c r="AL25" s="96">
        <f t="shared" ref="AL25:AL33" si="46">C25*2</f>
        <v>0</v>
      </c>
      <c r="AM25" s="96">
        <f t="shared" ref="AM25:AM33" si="47">C25*2</f>
        <v>0</v>
      </c>
      <c r="AN25" s="96"/>
      <c r="AO25" s="96"/>
      <c r="AP25" s="96"/>
      <c r="AQ25" s="39">
        <v>0</v>
      </c>
      <c r="AR25" s="96"/>
      <c r="AS25" s="96">
        <f t="shared" ref="AS25:AS33" si="48">C25*2</f>
        <v>0</v>
      </c>
      <c r="AT25" s="96"/>
      <c r="AU25" s="96"/>
      <c r="AV25" s="98"/>
      <c r="AW25" s="39">
        <v>0</v>
      </c>
      <c r="AX25" s="96"/>
      <c r="AY25" s="96">
        <f t="shared" ref="AY25:AY33" si="49">C25*2</f>
        <v>0</v>
      </c>
      <c r="AZ25" s="96"/>
      <c r="BA25" s="96"/>
      <c r="BB25" s="98"/>
      <c r="BC25" s="39">
        <v>0</v>
      </c>
      <c r="BD25" s="96"/>
      <c r="BE25" s="96">
        <f t="shared" ref="BE25:BE33" si="50">C25*2</f>
        <v>0</v>
      </c>
      <c r="BF25" s="96"/>
      <c r="BG25" s="96"/>
      <c r="BH25" s="98"/>
      <c r="BJ25" s="96" t="s">
        <v>23</v>
      </c>
      <c r="BK25" s="96">
        <f t="shared" si="32"/>
        <v>0</v>
      </c>
      <c r="BL25" s="96" t="s">
        <v>23</v>
      </c>
      <c r="BM25" s="96">
        <f t="shared" ref="BM25:BM27" si="51">BQ25*30</f>
        <v>60</v>
      </c>
      <c r="BN25" s="96" t="s">
        <v>2</v>
      </c>
      <c r="BO25" s="96">
        <f t="shared" si="33"/>
        <v>0</v>
      </c>
      <c r="BP25" s="96" t="s">
        <v>2</v>
      </c>
      <c r="BQ25" s="96">
        <v>2</v>
      </c>
      <c r="BR25" s="96" t="s">
        <v>5</v>
      </c>
      <c r="BS25" s="96">
        <f t="shared" si="34"/>
        <v>0</v>
      </c>
      <c r="BT25" s="96">
        <f t="shared" si="35"/>
        <v>0</v>
      </c>
      <c r="BU25" s="98" t="s">
        <v>23</v>
      </c>
      <c r="BW25" s="40">
        <f>C25</f>
        <v>0</v>
      </c>
    </row>
    <row r="26" spans="1:75">
      <c r="A26" s="103"/>
      <c r="B26" s="96" t="s">
        <v>35</v>
      </c>
      <c r="C26" s="54">
        <f>Gebäudeparameter!C157</f>
        <v>0</v>
      </c>
      <c r="D26" s="96" t="s">
        <v>24</v>
      </c>
      <c r="E26" s="96">
        <v>80</v>
      </c>
      <c r="F26" s="96" t="s">
        <v>23</v>
      </c>
      <c r="G26" s="39">
        <v>0</v>
      </c>
      <c r="H26" s="96">
        <f t="shared" si="36"/>
        <v>0</v>
      </c>
      <c r="I26" s="96">
        <f t="shared" si="37"/>
        <v>0</v>
      </c>
      <c r="J26" s="96"/>
      <c r="K26" s="96"/>
      <c r="L26" s="98"/>
      <c r="M26" s="39">
        <v>0</v>
      </c>
      <c r="N26" s="96">
        <f t="shared" si="38"/>
        <v>0</v>
      </c>
      <c r="O26" s="96">
        <f t="shared" si="39"/>
        <v>0</v>
      </c>
      <c r="P26" s="96"/>
      <c r="Q26" s="96"/>
      <c r="R26" s="96"/>
      <c r="S26" s="39">
        <v>0</v>
      </c>
      <c r="T26" s="96">
        <f t="shared" si="40"/>
        <v>0</v>
      </c>
      <c r="U26" s="96">
        <f t="shared" si="41"/>
        <v>0</v>
      </c>
      <c r="V26" s="96"/>
      <c r="W26" s="96"/>
      <c r="X26" s="98"/>
      <c r="Y26" s="39">
        <v>0</v>
      </c>
      <c r="Z26" s="96">
        <f t="shared" si="42"/>
        <v>0</v>
      </c>
      <c r="AA26" s="96">
        <f t="shared" si="43"/>
        <v>0</v>
      </c>
      <c r="AB26" s="96"/>
      <c r="AC26" s="96"/>
      <c r="AD26" s="98"/>
      <c r="AE26" s="39">
        <v>0</v>
      </c>
      <c r="AF26" s="96">
        <f t="shared" si="44"/>
        <v>0</v>
      </c>
      <c r="AG26" s="96">
        <f t="shared" si="45"/>
        <v>0</v>
      </c>
      <c r="AH26" s="96"/>
      <c r="AI26" s="96"/>
      <c r="AJ26" s="98"/>
      <c r="AK26" s="96">
        <v>0</v>
      </c>
      <c r="AL26" s="96">
        <f t="shared" si="46"/>
        <v>0</v>
      </c>
      <c r="AM26" s="96">
        <f t="shared" si="47"/>
        <v>0</v>
      </c>
      <c r="AN26" s="96"/>
      <c r="AO26" s="96"/>
      <c r="AP26" s="96"/>
      <c r="AQ26" s="39">
        <v>0</v>
      </c>
      <c r="AR26" s="96"/>
      <c r="AS26" s="96">
        <f t="shared" si="48"/>
        <v>0</v>
      </c>
      <c r="AT26" s="96"/>
      <c r="AU26" s="96"/>
      <c r="AV26" s="98"/>
      <c r="AW26" s="39">
        <v>0</v>
      </c>
      <c r="AX26" s="96"/>
      <c r="AY26" s="96">
        <f t="shared" si="49"/>
        <v>0</v>
      </c>
      <c r="AZ26" s="96"/>
      <c r="BA26" s="96"/>
      <c r="BB26" s="98"/>
      <c r="BC26" s="39">
        <v>0</v>
      </c>
      <c r="BD26" s="96"/>
      <c r="BE26" s="96">
        <f t="shared" si="50"/>
        <v>0</v>
      </c>
      <c r="BF26" s="96"/>
      <c r="BG26" s="96"/>
      <c r="BH26" s="98"/>
      <c r="BJ26" s="96" t="s">
        <v>23</v>
      </c>
      <c r="BK26" s="96">
        <f t="shared" si="32"/>
        <v>0</v>
      </c>
      <c r="BL26" s="96" t="s">
        <v>23</v>
      </c>
      <c r="BM26" s="96">
        <f t="shared" si="51"/>
        <v>120</v>
      </c>
      <c r="BN26" s="96" t="s">
        <v>2</v>
      </c>
      <c r="BO26" s="96">
        <f t="shared" si="33"/>
        <v>0</v>
      </c>
      <c r="BP26" s="96" t="s">
        <v>2</v>
      </c>
      <c r="BQ26" s="96">
        <v>4</v>
      </c>
      <c r="BR26" s="96" t="s">
        <v>5</v>
      </c>
      <c r="BS26" s="96">
        <f t="shared" si="34"/>
        <v>0</v>
      </c>
      <c r="BT26" s="96">
        <f t="shared" si="35"/>
        <v>0</v>
      </c>
      <c r="BU26" s="98" t="s">
        <v>23</v>
      </c>
      <c r="BW26" s="40">
        <f>C26</f>
        <v>0</v>
      </c>
    </row>
    <row r="27" spans="1:75">
      <c r="A27" s="103"/>
      <c r="B27" s="96" t="s">
        <v>36</v>
      </c>
      <c r="C27" s="54">
        <f>Gebäudeparameter!C158</f>
        <v>0</v>
      </c>
      <c r="D27" s="96" t="s">
        <v>24</v>
      </c>
      <c r="E27" s="96">
        <v>110</v>
      </c>
      <c r="F27" s="96" t="s">
        <v>23</v>
      </c>
      <c r="G27" s="39">
        <v>0</v>
      </c>
      <c r="H27" s="96">
        <f t="shared" si="36"/>
        <v>0</v>
      </c>
      <c r="I27" s="96">
        <f t="shared" si="37"/>
        <v>0</v>
      </c>
      <c r="J27" s="96"/>
      <c r="K27" s="96"/>
      <c r="L27" s="98"/>
      <c r="M27" s="39">
        <v>0</v>
      </c>
      <c r="N27" s="96">
        <f t="shared" si="38"/>
        <v>0</v>
      </c>
      <c r="O27" s="96">
        <f t="shared" si="39"/>
        <v>0</v>
      </c>
      <c r="P27" s="96"/>
      <c r="Q27" s="96"/>
      <c r="R27" s="96"/>
      <c r="S27" s="39">
        <v>0</v>
      </c>
      <c r="T27" s="96">
        <f t="shared" si="40"/>
        <v>0</v>
      </c>
      <c r="U27" s="96">
        <f t="shared" si="41"/>
        <v>0</v>
      </c>
      <c r="V27" s="96"/>
      <c r="W27" s="96"/>
      <c r="X27" s="98"/>
      <c r="Y27" s="39">
        <v>0</v>
      </c>
      <c r="Z27" s="96">
        <f t="shared" si="42"/>
        <v>0</v>
      </c>
      <c r="AA27" s="96">
        <f t="shared" si="43"/>
        <v>0</v>
      </c>
      <c r="AB27" s="96"/>
      <c r="AC27" s="96"/>
      <c r="AD27" s="98"/>
      <c r="AE27" s="39">
        <v>0</v>
      </c>
      <c r="AF27" s="96">
        <f t="shared" si="44"/>
        <v>0</v>
      </c>
      <c r="AG27" s="96">
        <f t="shared" si="45"/>
        <v>0</v>
      </c>
      <c r="AH27" s="96"/>
      <c r="AI27" s="96"/>
      <c r="AJ27" s="98"/>
      <c r="AK27" s="99">
        <v>0</v>
      </c>
      <c r="AL27" s="96">
        <f t="shared" si="46"/>
        <v>0</v>
      </c>
      <c r="AM27" s="96">
        <f t="shared" si="47"/>
        <v>0</v>
      </c>
      <c r="AN27" s="96"/>
      <c r="AO27" s="96"/>
      <c r="AP27" s="96"/>
      <c r="AQ27" s="39">
        <v>0</v>
      </c>
      <c r="AR27" s="96"/>
      <c r="AS27" s="96">
        <f t="shared" si="48"/>
        <v>0</v>
      </c>
      <c r="AT27" s="96"/>
      <c r="AU27" s="96"/>
      <c r="AV27" s="98"/>
      <c r="AW27" s="39">
        <v>0</v>
      </c>
      <c r="AX27" s="96"/>
      <c r="AY27" s="96">
        <f t="shared" si="49"/>
        <v>0</v>
      </c>
      <c r="AZ27" s="96"/>
      <c r="BA27" s="96"/>
      <c r="BB27" s="98"/>
      <c r="BC27" s="39">
        <v>0</v>
      </c>
      <c r="BD27" s="96"/>
      <c r="BE27" s="96">
        <f t="shared" si="50"/>
        <v>0</v>
      </c>
      <c r="BF27" s="96"/>
      <c r="BG27" s="96"/>
      <c r="BH27" s="98"/>
      <c r="BJ27" s="96" t="s">
        <v>23</v>
      </c>
      <c r="BK27" s="96">
        <f t="shared" si="32"/>
        <v>0</v>
      </c>
      <c r="BL27" s="96" t="s">
        <v>23</v>
      </c>
      <c r="BM27" s="96">
        <f t="shared" si="51"/>
        <v>150</v>
      </c>
      <c r="BN27" s="96" t="s">
        <v>2</v>
      </c>
      <c r="BO27" s="96">
        <f t="shared" si="33"/>
        <v>0</v>
      </c>
      <c r="BP27" s="96" t="s">
        <v>2</v>
      </c>
      <c r="BQ27" s="96">
        <v>5</v>
      </c>
      <c r="BR27" s="96" t="s">
        <v>5</v>
      </c>
      <c r="BS27" s="96">
        <f t="shared" si="34"/>
        <v>0</v>
      </c>
      <c r="BT27" s="96">
        <f t="shared" si="35"/>
        <v>0</v>
      </c>
      <c r="BU27" s="98" t="s">
        <v>23</v>
      </c>
      <c r="BW27" s="40">
        <f t="shared" ref="BW27:BW33" si="52">C27</f>
        <v>0</v>
      </c>
    </row>
    <row r="28" spans="1:75">
      <c r="A28" s="103"/>
      <c r="B28" s="96" t="s">
        <v>37</v>
      </c>
      <c r="C28" s="54">
        <f>Gebäudeparameter!C159</f>
        <v>0</v>
      </c>
      <c r="D28" s="96" t="s">
        <v>24</v>
      </c>
      <c r="E28" s="96"/>
      <c r="F28" s="96" t="s">
        <v>23</v>
      </c>
      <c r="G28" s="39">
        <v>0</v>
      </c>
      <c r="H28" s="96">
        <f t="shared" si="36"/>
        <v>0</v>
      </c>
      <c r="I28" s="96">
        <f t="shared" si="37"/>
        <v>0</v>
      </c>
      <c r="J28" s="96"/>
      <c r="K28" s="96"/>
      <c r="L28" s="98"/>
      <c r="M28" s="39">
        <v>0</v>
      </c>
      <c r="N28" s="96">
        <f t="shared" si="38"/>
        <v>0</v>
      </c>
      <c r="O28" s="96">
        <f t="shared" si="39"/>
        <v>0</v>
      </c>
      <c r="P28" s="96"/>
      <c r="Q28" s="96"/>
      <c r="R28" s="96"/>
      <c r="S28" s="39">
        <v>0</v>
      </c>
      <c r="T28" s="96">
        <f t="shared" si="40"/>
        <v>0</v>
      </c>
      <c r="U28" s="96">
        <f t="shared" si="41"/>
        <v>0</v>
      </c>
      <c r="V28" s="96"/>
      <c r="W28" s="96"/>
      <c r="X28" s="98"/>
      <c r="Y28" s="39">
        <v>0</v>
      </c>
      <c r="Z28" s="96">
        <f t="shared" si="42"/>
        <v>0</v>
      </c>
      <c r="AA28" s="96">
        <f t="shared" si="43"/>
        <v>0</v>
      </c>
      <c r="AB28" s="96"/>
      <c r="AC28" s="96"/>
      <c r="AD28" s="98"/>
      <c r="AE28" s="39">
        <v>0</v>
      </c>
      <c r="AF28" s="96">
        <f t="shared" si="44"/>
        <v>0</v>
      </c>
      <c r="AG28" s="96">
        <f t="shared" si="45"/>
        <v>0</v>
      </c>
      <c r="AH28" s="96"/>
      <c r="AI28" s="96"/>
      <c r="AJ28" s="98"/>
      <c r="AK28" s="99">
        <v>0</v>
      </c>
      <c r="AL28" s="96">
        <f t="shared" si="46"/>
        <v>0</v>
      </c>
      <c r="AM28" s="96">
        <f t="shared" si="47"/>
        <v>0</v>
      </c>
      <c r="AN28" s="96"/>
      <c r="AO28" s="96"/>
      <c r="AP28" s="96"/>
      <c r="AQ28" s="39">
        <v>0</v>
      </c>
      <c r="AR28" s="96"/>
      <c r="AS28" s="96">
        <f t="shared" si="48"/>
        <v>0</v>
      </c>
      <c r="AT28" s="96"/>
      <c r="AU28" s="96"/>
      <c r="AV28" s="98"/>
      <c r="AW28" s="39">
        <v>0</v>
      </c>
      <c r="AX28" s="96"/>
      <c r="AY28" s="96">
        <f t="shared" si="49"/>
        <v>0</v>
      </c>
      <c r="AZ28" s="96"/>
      <c r="BA28" s="96"/>
      <c r="BB28" s="98"/>
      <c r="BC28" s="39">
        <v>0</v>
      </c>
      <c r="BD28" s="96"/>
      <c r="BE28" s="96">
        <f t="shared" si="50"/>
        <v>0</v>
      </c>
      <c r="BF28" s="96"/>
      <c r="BG28" s="96"/>
      <c r="BH28" s="98"/>
      <c r="BJ28" s="96" t="s">
        <v>23</v>
      </c>
      <c r="BK28" s="96">
        <f t="shared" si="32"/>
        <v>0</v>
      </c>
      <c r="BL28" s="96" t="s">
        <v>23</v>
      </c>
      <c r="BM28" s="96"/>
      <c r="BN28" s="96" t="s">
        <v>2</v>
      </c>
      <c r="BO28" s="96">
        <f t="shared" si="33"/>
        <v>0</v>
      </c>
      <c r="BP28" s="96" t="s">
        <v>2</v>
      </c>
      <c r="BQ28" s="96"/>
      <c r="BR28" s="96" t="s">
        <v>5</v>
      </c>
      <c r="BS28" s="96">
        <f t="shared" si="34"/>
        <v>0</v>
      </c>
      <c r="BT28" s="96">
        <f t="shared" si="35"/>
        <v>0</v>
      </c>
      <c r="BU28" s="98" t="s">
        <v>23</v>
      </c>
      <c r="BW28" s="40">
        <f t="shared" si="52"/>
        <v>0</v>
      </c>
    </row>
    <row r="29" spans="1:75">
      <c r="A29" s="103"/>
      <c r="B29" s="96" t="s">
        <v>38</v>
      </c>
      <c r="C29" s="54">
        <f>Gebäudeparameter!C160</f>
        <v>0</v>
      </c>
      <c r="D29" s="96" t="s">
        <v>24</v>
      </c>
      <c r="E29" s="96"/>
      <c r="F29" s="96" t="s">
        <v>23</v>
      </c>
      <c r="G29" s="39">
        <v>0</v>
      </c>
      <c r="H29" s="96">
        <f t="shared" si="36"/>
        <v>0</v>
      </c>
      <c r="I29" s="96">
        <f t="shared" si="37"/>
        <v>0</v>
      </c>
      <c r="J29" s="96"/>
      <c r="K29" s="96"/>
      <c r="L29" s="98"/>
      <c r="M29" s="39">
        <v>0</v>
      </c>
      <c r="N29" s="96">
        <f t="shared" si="38"/>
        <v>0</v>
      </c>
      <c r="O29" s="96">
        <f t="shared" si="39"/>
        <v>0</v>
      </c>
      <c r="P29" s="96"/>
      <c r="Q29" s="96"/>
      <c r="R29" s="96"/>
      <c r="S29" s="39">
        <v>0</v>
      </c>
      <c r="T29" s="96">
        <f t="shared" si="40"/>
        <v>0</v>
      </c>
      <c r="U29" s="96">
        <f t="shared" si="41"/>
        <v>0</v>
      </c>
      <c r="V29" s="96"/>
      <c r="W29" s="96"/>
      <c r="X29" s="98"/>
      <c r="Y29" s="39">
        <v>0</v>
      </c>
      <c r="Z29" s="96">
        <f t="shared" si="42"/>
        <v>0</v>
      </c>
      <c r="AA29" s="96">
        <f t="shared" si="43"/>
        <v>0</v>
      </c>
      <c r="AB29" s="96"/>
      <c r="AC29" s="96"/>
      <c r="AD29" s="98"/>
      <c r="AE29" s="39">
        <v>0</v>
      </c>
      <c r="AF29" s="96">
        <f t="shared" si="44"/>
        <v>0</v>
      </c>
      <c r="AG29" s="96">
        <f t="shared" si="45"/>
        <v>0</v>
      </c>
      <c r="AH29" s="96"/>
      <c r="AI29" s="96"/>
      <c r="AJ29" s="98"/>
      <c r="AK29" s="99">
        <v>0</v>
      </c>
      <c r="AL29" s="96">
        <f t="shared" si="46"/>
        <v>0</v>
      </c>
      <c r="AM29" s="96">
        <f t="shared" si="47"/>
        <v>0</v>
      </c>
      <c r="AN29" s="96"/>
      <c r="AO29" s="96"/>
      <c r="AP29" s="96"/>
      <c r="AQ29" s="39">
        <v>0</v>
      </c>
      <c r="AR29" s="96"/>
      <c r="AS29" s="96">
        <f t="shared" si="48"/>
        <v>0</v>
      </c>
      <c r="AT29" s="96"/>
      <c r="AU29" s="96"/>
      <c r="AV29" s="98"/>
      <c r="AW29" s="39">
        <v>0</v>
      </c>
      <c r="AX29" s="96"/>
      <c r="AY29" s="96">
        <f t="shared" si="49"/>
        <v>0</v>
      </c>
      <c r="AZ29" s="96"/>
      <c r="BA29" s="96"/>
      <c r="BB29" s="98"/>
      <c r="BC29" s="39">
        <v>0</v>
      </c>
      <c r="BD29" s="96"/>
      <c r="BE29" s="96">
        <f t="shared" si="50"/>
        <v>0</v>
      </c>
      <c r="BF29" s="96"/>
      <c r="BG29" s="96"/>
      <c r="BH29" s="98"/>
      <c r="BJ29" s="96" t="s">
        <v>23</v>
      </c>
      <c r="BK29" s="96">
        <f t="shared" si="32"/>
        <v>0</v>
      </c>
      <c r="BL29" s="96" t="s">
        <v>23</v>
      </c>
      <c r="BM29" s="96"/>
      <c r="BN29" s="96" t="s">
        <v>2</v>
      </c>
      <c r="BO29" s="96">
        <f t="shared" si="33"/>
        <v>0</v>
      </c>
      <c r="BP29" s="96" t="s">
        <v>2</v>
      </c>
      <c r="BQ29" s="96"/>
      <c r="BR29" s="96" t="s">
        <v>5</v>
      </c>
      <c r="BS29" s="96">
        <f t="shared" si="34"/>
        <v>0</v>
      </c>
      <c r="BT29" s="96">
        <f t="shared" si="35"/>
        <v>0</v>
      </c>
      <c r="BU29" s="98" t="s">
        <v>23</v>
      </c>
      <c r="BW29" s="40">
        <f t="shared" si="52"/>
        <v>0</v>
      </c>
    </row>
    <row r="30" spans="1:75">
      <c r="A30" s="103"/>
      <c r="B30" s="96" t="s">
        <v>39</v>
      </c>
      <c r="C30" s="54">
        <f>Gebäudeparameter!C161</f>
        <v>0</v>
      </c>
      <c r="D30" s="96" t="s">
        <v>24</v>
      </c>
      <c r="E30" s="96"/>
      <c r="F30" s="96" t="s">
        <v>23</v>
      </c>
      <c r="G30" s="39">
        <v>0</v>
      </c>
      <c r="H30" s="96">
        <f t="shared" si="36"/>
        <v>0</v>
      </c>
      <c r="I30" s="96">
        <f t="shared" si="37"/>
        <v>0</v>
      </c>
      <c r="J30" s="96"/>
      <c r="K30" s="96"/>
      <c r="L30" s="98"/>
      <c r="M30" s="39">
        <v>0</v>
      </c>
      <c r="N30" s="96">
        <f t="shared" si="38"/>
        <v>0</v>
      </c>
      <c r="O30" s="96">
        <f t="shared" si="39"/>
        <v>0</v>
      </c>
      <c r="P30" s="96"/>
      <c r="Q30" s="96"/>
      <c r="R30" s="96"/>
      <c r="S30" s="39">
        <v>0</v>
      </c>
      <c r="T30" s="96">
        <f t="shared" si="40"/>
        <v>0</v>
      </c>
      <c r="U30" s="96">
        <f t="shared" si="41"/>
        <v>0</v>
      </c>
      <c r="V30" s="96"/>
      <c r="W30" s="96"/>
      <c r="X30" s="98"/>
      <c r="Y30" s="39">
        <v>0</v>
      </c>
      <c r="Z30" s="96">
        <f t="shared" si="42"/>
        <v>0</v>
      </c>
      <c r="AA30" s="96">
        <f t="shared" si="43"/>
        <v>0</v>
      </c>
      <c r="AB30" s="96"/>
      <c r="AC30" s="96"/>
      <c r="AD30" s="98"/>
      <c r="AE30" s="39">
        <v>0</v>
      </c>
      <c r="AF30" s="96">
        <f t="shared" si="44"/>
        <v>0</v>
      </c>
      <c r="AG30" s="96">
        <f t="shared" si="45"/>
        <v>0</v>
      </c>
      <c r="AH30" s="96"/>
      <c r="AI30" s="96"/>
      <c r="AJ30" s="98"/>
      <c r="AK30" s="99">
        <v>0</v>
      </c>
      <c r="AL30" s="96">
        <f t="shared" si="46"/>
        <v>0</v>
      </c>
      <c r="AM30" s="96">
        <f t="shared" si="47"/>
        <v>0</v>
      </c>
      <c r="AN30" s="96"/>
      <c r="AO30" s="96"/>
      <c r="AP30" s="96"/>
      <c r="AQ30" s="39">
        <v>0</v>
      </c>
      <c r="AR30" s="96"/>
      <c r="AS30" s="96">
        <f t="shared" si="48"/>
        <v>0</v>
      </c>
      <c r="AT30" s="96"/>
      <c r="AU30" s="96"/>
      <c r="AV30" s="98"/>
      <c r="AW30" s="39">
        <v>0</v>
      </c>
      <c r="AX30" s="96">
        <f t="shared" ref="AX30:AX33" si="53">C30*2</f>
        <v>0</v>
      </c>
      <c r="AY30" s="96">
        <f t="shared" si="49"/>
        <v>0</v>
      </c>
      <c r="AZ30" s="96"/>
      <c r="BA30" s="96"/>
      <c r="BB30" s="98"/>
      <c r="BC30" s="39">
        <v>0</v>
      </c>
      <c r="BD30" s="96"/>
      <c r="BE30" s="96">
        <f t="shared" si="50"/>
        <v>0</v>
      </c>
      <c r="BF30" s="96"/>
      <c r="BG30" s="96"/>
      <c r="BH30" s="98"/>
      <c r="BJ30" s="96" t="s">
        <v>23</v>
      </c>
      <c r="BK30" s="96">
        <f t="shared" si="32"/>
        <v>0</v>
      </c>
      <c r="BL30" s="96" t="s">
        <v>23</v>
      </c>
      <c r="BM30" s="96"/>
      <c r="BN30" s="96" t="s">
        <v>2</v>
      </c>
      <c r="BO30" s="96">
        <f t="shared" si="33"/>
        <v>0</v>
      </c>
      <c r="BP30" s="96" t="s">
        <v>2</v>
      </c>
      <c r="BQ30" s="96"/>
      <c r="BR30" s="96" t="s">
        <v>5</v>
      </c>
      <c r="BS30" s="96">
        <f t="shared" si="34"/>
        <v>0</v>
      </c>
      <c r="BT30" s="96">
        <f t="shared" si="35"/>
        <v>0</v>
      </c>
      <c r="BU30" s="98" t="s">
        <v>23</v>
      </c>
      <c r="BW30" s="40">
        <f t="shared" si="52"/>
        <v>0</v>
      </c>
    </row>
    <row r="31" spans="1:75">
      <c r="A31" s="103"/>
      <c r="B31" s="96" t="s">
        <v>40</v>
      </c>
      <c r="C31" s="54">
        <f>Gebäudeparameter!C162</f>
        <v>0</v>
      </c>
      <c r="D31" s="96" t="s">
        <v>24</v>
      </c>
      <c r="E31" s="96"/>
      <c r="F31" s="96" t="s">
        <v>23</v>
      </c>
      <c r="G31" s="39">
        <v>0</v>
      </c>
      <c r="H31" s="96">
        <f t="shared" si="36"/>
        <v>0</v>
      </c>
      <c r="I31" s="96">
        <f t="shared" si="37"/>
        <v>0</v>
      </c>
      <c r="J31" s="96"/>
      <c r="K31" s="96"/>
      <c r="L31" s="98"/>
      <c r="M31" s="39">
        <v>0</v>
      </c>
      <c r="N31" s="96">
        <f t="shared" si="38"/>
        <v>0</v>
      </c>
      <c r="O31" s="96">
        <f t="shared" si="39"/>
        <v>0</v>
      </c>
      <c r="P31" s="96"/>
      <c r="Q31" s="96"/>
      <c r="R31" s="96"/>
      <c r="S31" s="39">
        <v>0</v>
      </c>
      <c r="T31" s="96">
        <f t="shared" si="40"/>
        <v>0</v>
      </c>
      <c r="U31" s="96">
        <f t="shared" si="41"/>
        <v>0</v>
      </c>
      <c r="V31" s="96"/>
      <c r="W31" s="96"/>
      <c r="X31" s="98"/>
      <c r="Y31" s="39">
        <v>0</v>
      </c>
      <c r="Z31" s="96">
        <f t="shared" si="42"/>
        <v>0</v>
      </c>
      <c r="AA31" s="96">
        <f t="shared" si="43"/>
        <v>0</v>
      </c>
      <c r="AB31" s="96"/>
      <c r="AC31" s="96"/>
      <c r="AD31" s="98"/>
      <c r="AE31" s="39">
        <v>0</v>
      </c>
      <c r="AF31" s="96">
        <f t="shared" si="44"/>
        <v>0</v>
      </c>
      <c r="AG31" s="96">
        <f t="shared" si="45"/>
        <v>0</v>
      </c>
      <c r="AH31" s="96"/>
      <c r="AI31" s="96"/>
      <c r="AJ31" s="98"/>
      <c r="AK31" s="99">
        <v>0</v>
      </c>
      <c r="AL31" s="96">
        <f t="shared" si="46"/>
        <v>0</v>
      </c>
      <c r="AM31" s="96">
        <f t="shared" si="47"/>
        <v>0</v>
      </c>
      <c r="AN31" s="96"/>
      <c r="AO31" s="96"/>
      <c r="AP31" s="96"/>
      <c r="AQ31" s="39">
        <v>0</v>
      </c>
      <c r="AR31" s="96"/>
      <c r="AS31" s="96">
        <f t="shared" si="48"/>
        <v>0</v>
      </c>
      <c r="AT31" s="96"/>
      <c r="AU31" s="96"/>
      <c r="AV31" s="98"/>
      <c r="AW31" s="39">
        <v>0</v>
      </c>
      <c r="AX31" s="96">
        <f t="shared" si="53"/>
        <v>0</v>
      </c>
      <c r="AY31" s="96">
        <f t="shared" si="49"/>
        <v>0</v>
      </c>
      <c r="AZ31" s="96"/>
      <c r="BA31" s="96"/>
      <c r="BB31" s="98"/>
      <c r="BC31" s="39">
        <v>0</v>
      </c>
      <c r="BD31" s="96"/>
      <c r="BE31" s="96">
        <f t="shared" si="50"/>
        <v>0</v>
      </c>
      <c r="BF31" s="96"/>
      <c r="BG31" s="96"/>
      <c r="BH31" s="98"/>
      <c r="BJ31" s="96" t="s">
        <v>23</v>
      </c>
      <c r="BK31" s="96">
        <f t="shared" si="32"/>
        <v>0</v>
      </c>
      <c r="BL31" s="96" t="s">
        <v>23</v>
      </c>
      <c r="BM31" s="96"/>
      <c r="BN31" s="96" t="s">
        <v>2</v>
      </c>
      <c r="BO31" s="96">
        <f t="shared" si="33"/>
        <v>0</v>
      </c>
      <c r="BP31" s="96" t="s">
        <v>2</v>
      </c>
      <c r="BQ31" s="96"/>
      <c r="BR31" s="96" t="s">
        <v>5</v>
      </c>
      <c r="BS31" s="96">
        <f t="shared" si="34"/>
        <v>0</v>
      </c>
      <c r="BT31" s="96">
        <f t="shared" si="35"/>
        <v>0</v>
      </c>
      <c r="BU31" s="98" t="s">
        <v>23</v>
      </c>
      <c r="BW31" s="40">
        <f t="shared" si="52"/>
        <v>0</v>
      </c>
    </row>
    <row r="32" spans="1:75">
      <c r="A32" s="103"/>
      <c r="B32" s="96" t="s">
        <v>41</v>
      </c>
      <c r="C32" s="54">
        <f>Gebäudeparameter!C163</f>
        <v>0</v>
      </c>
      <c r="D32" s="96" t="s">
        <v>24</v>
      </c>
      <c r="E32" s="96"/>
      <c r="F32" s="96" t="s">
        <v>23</v>
      </c>
      <c r="G32" s="39">
        <v>0</v>
      </c>
      <c r="H32" s="96">
        <f t="shared" si="36"/>
        <v>0</v>
      </c>
      <c r="I32" s="96">
        <f t="shared" si="37"/>
        <v>0</v>
      </c>
      <c r="J32" s="96"/>
      <c r="K32" s="96"/>
      <c r="L32" s="98"/>
      <c r="M32" s="39">
        <v>0</v>
      </c>
      <c r="N32" s="96">
        <f t="shared" si="38"/>
        <v>0</v>
      </c>
      <c r="O32" s="96">
        <f t="shared" si="39"/>
        <v>0</v>
      </c>
      <c r="P32" s="96"/>
      <c r="Q32" s="96"/>
      <c r="R32" s="96"/>
      <c r="S32" s="39">
        <v>0</v>
      </c>
      <c r="T32" s="96">
        <f t="shared" si="40"/>
        <v>0</v>
      </c>
      <c r="U32" s="96">
        <f t="shared" si="41"/>
        <v>0</v>
      </c>
      <c r="V32" s="96"/>
      <c r="W32" s="96"/>
      <c r="X32" s="98"/>
      <c r="Y32" s="39">
        <v>0</v>
      </c>
      <c r="Z32" s="96">
        <f t="shared" si="42"/>
        <v>0</v>
      </c>
      <c r="AA32" s="96">
        <f t="shared" si="43"/>
        <v>0</v>
      </c>
      <c r="AB32" s="96"/>
      <c r="AC32" s="96"/>
      <c r="AD32" s="98"/>
      <c r="AE32" s="39">
        <v>0</v>
      </c>
      <c r="AF32" s="96">
        <f t="shared" si="44"/>
        <v>0</v>
      </c>
      <c r="AG32" s="96">
        <f t="shared" si="45"/>
        <v>0</v>
      </c>
      <c r="AH32" s="96"/>
      <c r="AI32" s="96"/>
      <c r="AJ32" s="98"/>
      <c r="AK32" s="99">
        <v>0</v>
      </c>
      <c r="AL32" s="96">
        <f t="shared" si="46"/>
        <v>0</v>
      </c>
      <c r="AM32" s="96">
        <f t="shared" si="47"/>
        <v>0</v>
      </c>
      <c r="AN32" s="96"/>
      <c r="AO32" s="96"/>
      <c r="AP32" s="96"/>
      <c r="AQ32" s="39">
        <v>0</v>
      </c>
      <c r="AR32" s="96"/>
      <c r="AS32" s="96">
        <f t="shared" si="48"/>
        <v>0</v>
      </c>
      <c r="AT32" s="96"/>
      <c r="AU32" s="96"/>
      <c r="AV32" s="98"/>
      <c r="AW32" s="39">
        <v>0</v>
      </c>
      <c r="AX32" s="96">
        <f t="shared" si="53"/>
        <v>0</v>
      </c>
      <c r="AY32" s="96">
        <f t="shared" si="49"/>
        <v>0</v>
      </c>
      <c r="AZ32" s="96"/>
      <c r="BA32" s="96"/>
      <c r="BB32" s="98"/>
      <c r="BC32" s="39">
        <v>0</v>
      </c>
      <c r="BD32" s="96"/>
      <c r="BE32" s="96">
        <f t="shared" si="50"/>
        <v>0</v>
      </c>
      <c r="BF32" s="96"/>
      <c r="BG32" s="96"/>
      <c r="BH32" s="98"/>
      <c r="BJ32" s="96" t="s">
        <v>23</v>
      </c>
      <c r="BK32" s="96">
        <f t="shared" si="32"/>
        <v>0</v>
      </c>
      <c r="BL32" s="96" t="s">
        <v>23</v>
      </c>
      <c r="BM32" s="96"/>
      <c r="BN32" s="96" t="s">
        <v>2</v>
      </c>
      <c r="BO32" s="96">
        <f t="shared" si="33"/>
        <v>0</v>
      </c>
      <c r="BP32" s="96" t="s">
        <v>2</v>
      </c>
      <c r="BQ32" s="96"/>
      <c r="BR32" s="96" t="s">
        <v>5</v>
      </c>
      <c r="BS32" s="96">
        <f t="shared" si="34"/>
        <v>0</v>
      </c>
      <c r="BT32" s="96">
        <f t="shared" si="35"/>
        <v>0</v>
      </c>
      <c r="BU32" s="98" t="s">
        <v>23</v>
      </c>
      <c r="BW32" s="40">
        <f t="shared" si="52"/>
        <v>0</v>
      </c>
    </row>
    <row r="33" spans="1:75">
      <c r="A33" s="103"/>
      <c r="B33" s="96" t="s">
        <v>42</v>
      </c>
      <c r="C33" s="54">
        <f>Gebäudeparameter!C164</f>
        <v>0</v>
      </c>
      <c r="D33" s="96" t="s">
        <v>24</v>
      </c>
      <c r="E33" s="96"/>
      <c r="F33" s="96" t="s">
        <v>23</v>
      </c>
      <c r="G33" s="39">
        <v>0</v>
      </c>
      <c r="H33" s="96">
        <f t="shared" si="36"/>
        <v>0</v>
      </c>
      <c r="I33" s="96">
        <f t="shared" si="37"/>
        <v>0</v>
      </c>
      <c r="J33" s="96"/>
      <c r="K33" s="96"/>
      <c r="L33" s="98"/>
      <c r="M33" s="39">
        <v>0</v>
      </c>
      <c r="N33" s="96">
        <f t="shared" si="38"/>
        <v>0</v>
      </c>
      <c r="O33" s="96">
        <f t="shared" si="39"/>
        <v>0</v>
      </c>
      <c r="P33" s="96"/>
      <c r="Q33" s="96"/>
      <c r="R33" s="96"/>
      <c r="S33" s="39">
        <v>0</v>
      </c>
      <c r="T33" s="96">
        <f t="shared" si="40"/>
        <v>0</v>
      </c>
      <c r="U33" s="96">
        <f t="shared" si="41"/>
        <v>0</v>
      </c>
      <c r="V33" s="96"/>
      <c r="W33" s="96"/>
      <c r="X33" s="98"/>
      <c r="Y33" s="39">
        <v>0</v>
      </c>
      <c r="Z33" s="96">
        <f t="shared" si="42"/>
        <v>0</v>
      </c>
      <c r="AA33" s="96">
        <f t="shared" si="43"/>
        <v>0</v>
      </c>
      <c r="AB33" s="96"/>
      <c r="AC33" s="96"/>
      <c r="AD33" s="98"/>
      <c r="AE33" s="39">
        <v>0</v>
      </c>
      <c r="AF33" s="96">
        <f t="shared" si="44"/>
        <v>0</v>
      </c>
      <c r="AG33" s="96">
        <f t="shared" si="45"/>
        <v>0</v>
      </c>
      <c r="AH33" s="96"/>
      <c r="AI33" s="96"/>
      <c r="AJ33" s="98"/>
      <c r="AK33" s="99">
        <v>0</v>
      </c>
      <c r="AL33" s="96">
        <f t="shared" si="46"/>
        <v>0</v>
      </c>
      <c r="AM33" s="96">
        <f t="shared" si="47"/>
        <v>0</v>
      </c>
      <c r="AN33" s="96"/>
      <c r="AO33" s="96"/>
      <c r="AP33" s="96"/>
      <c r="AQ33" s="39">
        <v>0</v>
      </c>
      <c r="AR33" s="96"/>
      <c r="AS33" s="96">
        <f t="shared" si="48"/>
        <v>0</v>
      </c>
      <c r="AT33" s="96"/>
      <c r="AU33" s="96"/>
      <c r="AV33" s="98"/>
      <c r="AW33" s="39">
        <v>0</v>
      </c>
      <c r="AX33" s="96">
        <f t="shared" si="53"/>
        <v>0</v>
      </c>
      <c r="AY33" s="96">
        <f t="shared" si="49"/>
        <v>0</v>
      </c>
      <c r="AZ33" s="96"/>
      <c r="BA33" s="96"/>
      <c r="BB33" s="98"/>
      <c r="BC33" s="39">
        <v>0</v>
      </c>
      <c r="BD33" s="96"/>
      <c r="BE33" s="96">
        <f t="shared" si="50"/>
        <v>0</v>
      </c>
      <c r="BF33" s="96"/>
      <c r="BG33" s="96"/>
      <c r="BH33" s="98"/>
      <c r="BJ33" s="96" t="s">
        <v>23</v>
      </c>
      <c r="BK33" s="96">
        <f t="shared" si="32"/>
        <v>0</v>
      </c>
      <c r="BL33" s="96" t="s">
        <v>23</v>
      </c>
      <c r="BM33" s="96"/>
      <c r="BN33" s="96" t="s">
        <v>2</v>
      </c>
      <c r="BO33" s="96">
        <f t="shared" si="33"/>
        <v>0</v>
      </c>
      <c r="BP33" s="96" t="s">
        <v>2</v>
      </c>
      <c r="BQ33" s="96"/>
      <c r="BR33" s="96" t="s">
        <v>5</v>
      </c>
      <c r="BS33" s="96">
        <f t="shared" si="34"/>
        <v>0</v>
      </c>
      <c r="BT33" s="96">
        <f t="shared" si="35"/>
        <v>0</v>
      </c>
      <c r="BU33" s="98" t="s">
        <v>23</v>
      </c>
      <c r="BW33" s="40">
        <f t="shared" si="52"/>
        <v>0</v>
      </c>
    </row>
    <row r="34" spans="1:75">
      <c r="A34" s="39"/>
      <c r="B34" s="96"/>
      <c r="C34" s="96"/>
      <c r="D34" s="96"/>
      <c r="E34" s="96"/>
      <c r="F34" s="96"/>
      <c r="G34" s="100"/>
      <c r="H34" s="101"/>
      <c r="I34" s="101"/>
      <c r="J34" s="101"/>
      <c r="K34" s="101"/>
      <c r="L34" s="102"/>
      <c r="M34" s="101"/>
      <c r="N34" s="101"/>
      <c r="O34" s="101"/>
      <c r="P34" s="101"/>
      <c r="Q34" s="101"/>
      <c r="R34" s="101"/>
      <c r="S34" s="100"/>
      <c r="T34" s="101"/>
      <c r="U34" s="101"/>
      <c r="V34" s="101"/>
      <c r="W34" s="101"/>
      <c r="X34" s="102"/>
      <c r="Y34" s="100"/>
      <c r="Z34" s="101"/>
      <c r="AA34" s="101"/>
      <c r="AB34" s="101"/>
      <c r="AC34" s="101"/>
      <c r="AD34" s="102"/>
      <c r="AE34" s="100"/>
      <c r="AF34" s="101"/>
      <c r="AG34" s="101"/>
      <c r="AH34" s="101"/>
      <c r="AI34" s="101"/>
      <c r="AJ34" s="102"/>
      <c r="AK34" s="101"/>
      <c r="AL34" s="101"/>
      <c r="AM34" s="101"/>
      <c r="AN34" s="101"/>
      <c r="AO34" s="101"/>
      <c r="AP34" s="101"/>
      <c r="AQ34" s="100"/>
      <c r="AR34" s="101"/>
      <c r="AS34" s="101"/>
      <c r="AT34" s="101"/>
      <c r="AU34" s="101"/>
      <c r="AV34" s="102"/>
      <c r="AW34" s="100"/>
      <c r="AX34" s="101"/>
      <c r="AY34" s="101"/>
      <c r="AZ34" s="101"/>
      <c r="BA34" s="101"/>
      <c r="BB34" s="102"/>
      <c r="BC34" s="100"/>
      <c r="BD34" s="101"/>
      <c r="BE34" s="101"/>
      <c r="BF34" s="101"/>
      <c r="BG34" s="101"/>
      <c r="BH34" s="102"/>
      <c r="BJ34" s="101"/>
      <c r="BK34" s="101">
        <f>SUM(BK24:BK33)</f>
        <v>0</v>
      </c>
      <c r="BL34" s="101" t="s">
        <v>23</v>
      </c>
      <c r="BM34" s="101">
        <f t="shared" ref="BM34" si="54">SUM(BM24:BM33)</f>
        <v>360</v>
      </c>
      <c r="BN34" s="101"/>
      <c r="BO34" s="101">
        <f t="shared" ref="BO34" si="55">SUM(BO24:BO33)</f>
        <v>0</v>
      </c>
      <c r="BP34" s="101" t="s">
        <v>2</v>
      </c>
      <c r="BQ34" s="101"/>
      <c r="BR34" s="101"/>
      <c r="BS34" s="101">
        <f t="shared" ref="BS34:BT34" si="56">SUM(BS24:BS33)</f>
        <v>0</v>
      </c>
      <c r="BT34" s="101">
        <f t="shared" si="56"/>
        <v>0</v>
      </c>
      <c r="BU34" s="102" t="s">
        <v>23</v>
      </c>
      <c r="BW34" s="40"/>
    </row>
    <row r="35" spans="1:75">
      <c r="A35" s="39"/>
      <c r="B35" s="99" t="s">
        <v>321</v>
      </c>
      <c r="C35" s="96"/>
      <c r="D35" s="96"/>
      <c r="E35" s="96"/>
      <c r="F35" s="96"/>
      <c r="G35" s="104">
        <f>SUM(G24:G33)</f>
        <v>0</v>
      </c>
      <c r="H35" s="105">
        <f t="shared" ref="H35:BH35" si="57">SUM(H24:H33)</f>
        <v>0</v>
      </c>
      <c r="I35" s="105">
        <f t="shared" si="57"/>
        <v>0</v>
      </c>
      <c r="J35" s="105">
        <f t="shared" si="57"/>
        <v>0</v>
      </c>
      <c r="K35" s="105">
        <f t="shared" si="57"/>
        <v>0</v>
      </c>
      <c r="L35" s="105">
        <f t="shared" si="57"/>
        <v>0</v>
      </c>
      <c r="M35" s="105">
        <f t="shared" si="57"/>
        <v>0</v>
      </c>
      <c r="N35" s="105">
        <f t="shared" si="57"/>
        <v>0</v>
      </c>
      <c r="O35" s="105">
        <f t="shared" si="57"/>
        <v>0</v>
      </c>
      <c r="P35" s="105">
        <f t="shared" si="57"/>
        <v>0</v>
      </c>
      <c r="Q35" s="105">
        <f t="shared" si="57"/>
        <v>0</v>
      </c>
      <c r="R35" s="105">
        <f t="shared" si="57"/>
        <v>0</v>
      </c>
      <c r="S35" s="105">
        <f t="shared" si="57"/>
        <v>0</v>
      </c>
      <c r="T35" s="105">
        <f t="shared" si="57"/>
        <v>0</v>
      </c>
      <c r="U35" s="105">
        <f t="shared" si="57"/>
        <v>0</v>
      </c>
      <c r="V35" s="105">
        <f t="shared" si="57"/>
        <v>0</v>
      </c>
      <c r="W35" s="105">
        <f t="shared" si="57"/>
        <v>0</v>
      </c>
      <c r="X35" s="105">
        <f t="shared" si="57"/>
        <v>0</v>
      </c>
      <c r="Y35" s="105">
        <f t="shared" si="57"/>
        <v>0</v>
      </c>
      <c r="Z35" s="105">
        <f t="shared" si="57"/>
        <v>0</v>
      </c>
      <c r="AA35" s="105">
        <f t="shared" si="57"/>
        <v>0</v>
      </c>
      <c r="AB35" s="105">
        <f t="shared" si="57"/>
        <v>0</v>
      </c>
      <c r="AC35" s="105">
        <f t="shared" si="57"/>
        <v>0</v>
      </c>
      <c r="AD35" s="105">
        <f t="shared" si="57"/>
        <v>0</v>
      </c>
      <c r="AE35" s="105">
        <f t="shared" si="57"/>
        <v>0</v>
      </c>
      <c r="AF35" s="105">
        <f t="shared" si="57"/>
        <v>0</v>
      </c>
      <c r="AG35" s="105">
        <f t="shared" si="57"/>
        <v>0</v>
      </c>
      <c r="AH35" s="105">
        <f t="shared" si="57"/>
        <v>0</v>
      </c>
      <c r="AI35" s="105">
        <f t="shared" si="57"/>
        <v>0</v>
      </c>
      <c r="AJ35" s="105">
        <f t="shared" si="57"/>
        <v>0</v>
      </c>
      <c r="AK35" s="105">
        <f t="shared" si="57"/>
        <v>0</v>
      </c>
      <c r="AL35" s="105">
        <f t="shared" si="57"/>
        <v>0</v>
      </c>
      <c r="AM35" s="105">
        <f t="shared" si="57"/>
        <v>0</v>
      </c>
      <c r="AN35" s="105">
        <f t="shared" si="57"/>
        <v>0</v>
      </c>
      <c r="AO35" s="105">
        <f t="shared" si="57"/>
        <v>0</v>
      </c>
      <c r="AP35" s="105">
        <f t="shared" si="57"/>
        <v>0</v>
      </c>
      <c r="AQ35" s="105">
        <f t="shared" ref="AQ35:AV35" si="58">SUM(AQ24:AQ33)</f>
        <v>0</v>
      </c>
      <c r="AR35" s="105">
        <f t="shared" si="58"/>
        <v>0</v>
      </c>
      <c r="AS35" s="105">
        <f t="shared" si="58"/>
        <v>0</v>
      </c>
      <c r="AT35" s="105">
        <f t="shared" si="58"/>
        <v>0</v>
      </c>
      <c r="AU35" s="105">
        <f t="shared" si="58"/>
        <v>0</v>
      </c>
      <c r="AV35" s="105">
        <f t="shared" si="58"/>
        <v>0</v>
      </c>
      <c r="AW35" s="105">
        <f t="shared" si="57"/>
        <v>0</v>
      </c>
      <c r="AX35" s="105">
        <f t="shared" si="57"/>
        <v>0</v>
      </c>
      <c r="AY35" s="105">
        <f t="shared" si="57"/>
        <v>0</v>
      </c>
      <c r="AZ35" s="105">
        <f t="shared" si="57"/>
        <v>0</v>
      </c>
      <c r="BA35" s="105">
        <f t="shared" si="57"/>
        <v>0</v>
      </c>
      <c r="BB35" s="105">
        <f t="shared" si="57"/>
        <v>0</v>
      </c>
      <c r="BC35" s="105">
        <f t="shared" si="57"/>
        <v>0</v>
      </c>
      <c r="BD35" s="105">
        <f t="shared" si="57"/>
        <v>0</v>
      </c>
      <c r="BE35" s="105">
        <f t="shared" si="57"/>
        <v>0</v>
      </c>
      <c r="BF35" s="105">
        <f t="shared" si="57"/>
        <v>0</v>
      </c>
      <c r="BG35" s="105">
        <f t="shared" si="57"/>
        <v>0</v>
      </c>
      <c r="BH35" s="106">
        <f t="shared" si="57"/>
        <v>0</v>
      </c>
      <c r="BJ35" s="96"/>
      <c r="BK35" s="96"/>
      <c r="BL35" s="96"/>
      <c r="BM35" s="96"/>
      <c r="BN35" s="96"/>
      <c r="BO35" s="96"/>
      <c r="BP35" s="96"/>
      <c r="BQ35" s="96"/>
      <c r="BR35" s="96"/>
      <c r="BS35" s="96"/>
      <c r="BT35" s="96"/>
      <c r="BU35" s="98"/>
      <c r="BW35" s="40"/>
    </row>
    <row r="36" spans="1:75">
      <c r="A36" s="39"/>
      <c r="B36" s="99" t="s">
        <v>322</v>
      </c>
      <c r="C36" s="96"/>
      <c r="D36" s="96"/>
      <c r="E36" s="96"/>
      <c r="F36" s="96"/>
      <c r="G36" s="104"/>
      <c r="H36" s="105"/>
      <c r="I36" s="105"/>
      <c r="J36" s="105"/>
      <c r="K36" s="105"/>
      <c r="L36" s="106"/>
      <c r="M36" s="104"/>
      <c r="N36" s="105"/>
      <c r="O36" s="105"/>
      <c r="P36" s="105"/>
      <c r="Q36" s="105"/>
      <c r="R36" s="106"/>
      <c r="S36" s="104"/>
      <c r="T36" s="105"/>
      <c r="U36" s="105"/>
      <c r="V36" s="105"/>
      <c r="W36" s="105"/>
      <c r="X36" s="106"/>
      <c r="Y36" s="104"/>
      <c r="Z36" s="105"/>
      <c r="AA36" s="105"/>
      <c r="AB36" s="105"/>
      <c r="AC36" s="105"/>
      <c r="AD36" s="106"/>
      <c r="AE36" s="100">
        <v>2</v>
      </c>
      <c r="AF36" s="101">
        <v>2</v>
      </c>
      <c r="AG36" s="105"/>
      <c r="AH36" s="105"/>
      <c r="AI36" s="105"/>
      <c r="AJ36" s="106"/>
      <c r="AK36" s="104"/>
      <c r="AL36" s="105"/>
      <c r="AM36" s="105"/>
      <c r="AN36" s="105"/>
      <c r="AO36" s="105"/>
      <c r="AP36" s="106"/>
      <c r="AQ36" s="104"/>
      <c r="AR36" s="105"/>
      <c r="AS36" s="105"/>
      <c r="AT36" s="105"/>
      <c r="AU36" s="105"/>
      <c r="AV36" s="106"/>
      <c r="AW36" s="104">
        <v>2</v>
      </c>
      <c r="AX36" s="105"/>
      <c r="AY36" s="105"/>
      <c r="AZ36" s="105"/>
      <c r="BA36" s="105"/>
      <c r="BB36" s="106"/>
      <c r="BC36" s="104"/>
      <c r="BD36" s="105">
        <v>2</v>
      </c>
      <c r="BE36" s="105">
        <v>2</v>
      </c>
      <c r="BF36" s="105"/>
      <c r="BG36" s="105"/>
      <c r="BH36" s="106"/>
      <c r="BJ36" s="96"/>
      <c r="BK36" s="96"/>
      <c r="BL36" s="96"/>
      <c r="BM36" s="96"/>
      <c r="BN36" s="96"/>
      <c r="BO36" s="96"/>
      <c r="BP36" s="96"/>
      <c r="BQ36" s="96"/>
      <c r="BR36" s="96"/>
      <c r="BS36" s="96"/>
      <c r="BT36" s="96"/>
      <c r="BU36" s="98"/>
      <c r="BW36" s="40"/>
    </row>
    <row r="37" spans="1:75" s="146" customFormat="1">
      <c r="A37" s="142"/>
      <c r="B37" s="143" t="s">
        <v>323</v>
      </c>
      <c r="C37" s="143"/>
      <c r="D37" s="143"/>
      <c r="E37" s="143"/>
      <c r="F37" s="143"/>
      <c r="G37" s="143">
        <f>G36+G35</f>
        <v>0</v>
      </c>
      <c r="H37" s="143">
        <f t="shared" ref="H37" si="59">H36+H35</f>
        <v>0</v>
      </c>
      <c r="I37" s="143">
        <f t="shared" ref="I37" si="60">I36+I35</f>
        <v>0</v>
      </c>
      <c r="J37" s="143">
        <f t="shared" ref="J37" si="61">J36+J35</f>
        <v>0</v>
      </c>
      <c r="K37" s="143">
        <f t="shared" ref="K37" si="62">K36+K35</f>
        <v>0</v>
      </c>
      <c r="L37" s="143">
        <f t="shared" ref="L37" si="63">L36+L35</f>
        <v>0</v>
      </c>
      <c r="M37" s="143">
        <f t="shared" ref="M37" si="64">M36+M35</f>
        <v>0</v>
      </c>
      <c r="N37" s="143">
        <f t="shared" ref="N37" si="65">N36+N35</f>
        <v>0</v>
      </c>
      <c r="O37" s="143">
        <f t="shared" ref="O37" si="66">O36+O35</f>
        <v>0</v>
      </c>
      <c r="P37" s="143">
        <f t="shared" ref="P37" si="67">P36+P35</f>
        <v>0</v>
      </c>
      <c r="Q37" s="143">
        <f t="shared" ref="Q37" si="68">Q36+Q35</f>
        <v>0</v>
      </c>
      <c r="R37" s="143">
        <f t="shared" ref="R37" si="69">R36+R35</f>
        <v>0</v>
      </c>
      <c r="S37" s="143">
        <f t="shared" ref="S37" si="70">S36+S35</f>
        <v>0</v>
      </c>
      <c r="T37" s="143">
        <f t="shared" ref="T37" si="71">T36+T35</f>
        <v>0</v>
      </c>
      <c r="U37" s="143">
        <f t="shared" ref="U37" si="72">U36+U35</f>
        <v>0</v>
      </c>
      <c r="V37" s="143">
        <f t="shared" ref="V37" si="73">V36+V35</f>
        <v>0</v>
      </c>
      <c r="W37" s="143">
        <f t="shared" ref="W37" si="74">W36+W35</f>
        <v>0</v>
      </c>
      <c r="X37" s="143">
        <f t="shared" ref="X37" si="75">X36+X35</f>
        <v>0</v>
      </c>
      <c r="Y37" s="143">
        <f t="shared" ref="Y37" si="76">Y36+Y35</f>
        <v>0</v>
      </c>
      <c r="Z37" s="143">
        <f t="shared" ref="Z37" si="77">Z36+Z35</f>
        <v>0</v>
      </c>
      <c r="AA37" s="143">
        <f t="shared" ref="AA37" si="78">AA36+AA35</f>
        <v>0</v>
      </c>
      <c r="AB37" s="143">
        <f t="shared" ref="AB37" si="79">AB36+AB35</f>
        <v>0</v>
      </c>
      <c r="AC37" s="143">
        <f t="shared" ref="AC37" si="80">AC36+AC35</f>
        <v>0</v>
      </c>
      <c r="AD37" s="143">
        <f t="shared" ref="AD37" si="81">AD36+AD35</f>
        <v>0</v>
      </c>
      <c r="AE37" s="143">
        <f t="shared" ref="AE37" si="82">AE36+AE35</f>
        <v>2</v>
      </c>
      <c r="AF37" s="143">
        <f t="shared" ref="AF37" si="83">AF36+AF35</f>
        <v>2</v>
      </c>
      <c r="AG37" s="143">
        <f t="shared" ref="AG37" si="84">AG36+AG35</f>
        <v>0</v>
      </c>
      <c r="AH37" s="143">
        <f t="shared" ref="AH37" si="85">AH36+AH35</f>
        <v>0</v>
      </c>
      <c r="AI37" s="143">
        <f t="shared" ref="AI37" si="86">AI36+AI35</f>
        <v>0</v>
      </c>
      <c r="AJ37" s="143">
        <f t="shared" ref="AJ37" si="87">AJ36+AJ35</f>
        <v>0</v>
      </c>
      <c r="AK37" s="143">
        <f t="shared" ref="AK37" si="88">AK36+AK35</f>
        <v>0</v>
      </c>
      <c r="AL37" s="143">
        <f t="shared" ref="AL37" si="89">AL36+AL35</f>
        <v>0</v>
      </c>
      <c r="AM37" s="143">
        <f t="shared" ref="AM37" si="90">AM36+AM35</f>
        <v>0</v>
      </c>
      <c r="AN37" s="143">
        <f t="shared" ref="AN37" si="91">AN36+AN35</f>
        <v>0</v>
      </c>
      <c r="AO37" s="143">
        <f t="shared" ref="AO37" si="92">AO36+AO35</f>
        <v>0</v>
      </c>
      <c r="AP37" s="143">
        <f t="shared" ref="AP37" si="93">AP36+AP35</f>
        <v>0</v>
      </c>
      <c r="AQ37" s="143">
        <f t="shared" ref="AQ37" si="94">AQ36+AQ35</f>
        <v>0</v>
      </c>
      <c r="AR37" s="143">
        <f t="shared" ref="AR37" si="95">AR36+AR35</f>
        <v>0</v>
      </c>
      <c r="AS37" s="143">
        <f t="shared" ref="AS37" si="96">AS36+AS35</f>
        <v>0</v>
      </c>
      <c r="AT37" s="143">
        <f t="shared" ref="AT37" si="97">AT36+AT35</f>
        <v>0</v>
      </c>
      <c r="AU37" s="143">
        <f t="shared" ref="AU37" si="98">AU36+AU35</f>
        <v>0</v>
      </c>
      <c r="AV37" s="143">
        <f t="shared" ref="AV37" si="99">AV36+AV35</f>
        <v>0</v>
      </c>
      <c r="AW37" s="143">
        <f t="shared" ref="AW37" si="100">AW36+AW35</f>
        <v>2</v>
      </c>
      <c r="AX37" s="143">
        <f t="shared" ref="AX37" si="101">AX36+AX35</f>
        <v>0</v>
      </c>
      <c r="AY37" s="143">
        <f t="shared" ref="AY37" si="102">AY36+AY35</f>
        <v>0</v>
      </c>
      <c r="AZ37" s="143">
        <f t="shared" ref="AZ37" si="103">AZ36+AZ35</f>
        <v>0</v>
      </c>
      <c r="BA37" s="143">
        <f t="shared" ref="BA37" si="104">BA36+BA35</f>
        <v>0</v>
      </c>
      <c r="BB37" s="143">
        <f t="shared" ref="BB37" si="105">BB36+BB35</f>
        <v>0</v>
      </c>
      <c r="BC37" s="143">
        <f t="shared" ref="BC37" si="106">BC36+BC35</f>
        <v>0</v>
      </c>
      <c r="BD37" s="143">
        <f t="shared" ref="BD37" si="107">BD36+BD35</f>
        <v>2</v>
      </c>
      <c r="BE37" s="143">
        <f t="shared" ref="BE37" si="108">BE36+BE35</f>
        <v>2</v>
      </c>
      <c r="BF37" s="143">
        <f t="shared" ref="BF37" si="109">BF36+BF35</f>
        <v>0</v>
      </c>
      <c r="BG37" s="143">
        <f t="shared" ref="BG37" si="110">BG36+BG35</f>
        <v>0</v>
      </c>
      <c r="BH37" s="143">
        <f t="shared" ref="BH37" si="111">BH36+BH35</f>
        <v>0</v>
      </c>
      <c r="BI37" s="144"/>
      <c r="BJ37" s="143"/>
      <c r="BK37" s="143"/>
      <c r="BL37" s="143"/>
      <c r="BM37" s="143"/>
      <c r="BN37" s="143"/>
      <c r="BO37" s="143"/>
      <c r="BP37" s="143"/>
      <c r="BQ37" s="143"/>
      <c r="BR37" s="143"/>
      <c r="BS37" s="143"/>
      <c r="BT37" s="143"/>
      <c r="BU37" s="145"/>
      <c r="BW37" s="147"/>
    </row>
    <row r="38" spans="1:75" s="146" customFormat="1">
      <c r="A38" s="142"/>
      <c r="B38" s="143" t="s">
        <v>348</v>
      </c>
      <c r="C38" s="143"/>
      <c r="D38" s="143"/>
      <c r="E38" s="143"/>
      <c r="F38" s="143" t="s">
        <v>349</v>
      </c>
      <c r="G38" s="143"/>
      <c r="H38" s="143"/>
      <c r="I38" s="143"/>
      <c r="J38" s="143"/>
      <c r="K38" s="143"/>
      <c r="L38" s="143"/>
      <c r="M38" s="143">
        <f>M37*'Kosten Brandschutzelemente'!C27+'Kosten Brandschutzelemente'!C28*'Struktur Brandschutzelemente'!N37+'Struktur Brandschutzelemente'!O37*'Kosten Brandschutzelemente'!C29</f>
        <v>0</v>
      </c>
      <c r="N38" s="143"/>
      <c r="O38" s="143"/>
      <c r="P38" s="143"/>
      <c r="Q38" s="143"/>
      <c r="R38" s="143"/>
      <c r="S38" s="143">
        <f>S37*'Kosten Brandschutzelemente'!C27+'Kosten Brandschutzelemente'!C28*'Struktur Brandschutzelemente'!T37+'Struktur Brandschutzelemente'!U37*'Kosten Brandschutzelemente'!C29</f>
        <v>0</v>
      </c>
      <c r="T38" s="143"/>
      <c r="U38" s="143"/>
      <c r="V38" s="143"/>
      <c r="W38" s="143"/>
      <c r="X38" s="143"/>
      <c r="Y38" s="143">
        <f>Y37*'Kosten Brandschutzelemente'!C27+'Kosten Brandschutzelemente'!C28*'Struktur Brandschutzelemente'!Z37+'Struktur Brandschutzelemente'!AA37*'Kosten Brandschutzelemente'!C29</f>
        <v>0</v>
      </c>
      <c r="Z38" s="143"/>
      <c r="AA38" s="143"/>
      <c r="AB38" s="143"/>
      <c r="AC38" s="143"/>
      <c r="AD38" s="143"/>
      <c r="AE38" s="143">
        <f>AE37*'Kosten Brandschutzelemente'!C27+'Kosten Brandschutzelemente'!C28*'Struktur Brandschutzelemente'!AF37+'Struktur Brandschutzelemente'!AG37*'Kosten Brandschutzelemente'!C29</f>
        <v>0</v>
      </c>
      <c r="AF38" s="143"/>
      <c r="AG38" s="143"/>
      <c r="AH38" s="143"/>
      <c r="AI38" s="143"/>
      <c r="AJ38" s="143"/>
      <c r="AK38" s="143">
        <f>AK37*'Kosten Brandschutzelemente'!C27+'Kosten Brandschutzelemente'!C28*'Struktur Brandschutzelemente'!AL37+'Struktur Brandschutzelemente'!AM37*'Kosten Brandschutzelemente'!C29</f>
        <v>0</v>
      </c>
      <c r="AL38" s="143"/>
      <c r="AM38" s="143"/>
      <c r="AN38" s="143"/>
      <c r="AO38" s="143"/>
      <c r="AP38" s="143"/>
      <c r="AQ38" s="143">
        <f>AQ37*'Kosten Brandschutzelemente'!C27+'Kosten Brandschutzelemente'!C28*'Struktur Brandschutzelemente'!AR37+'Struktur Brandschutzelemente'!AS37*'Kosten Brandschutzelemente'!C29</f>
        <v>0</v>
      </c>
      <c r="AR38" s="143"/>
      <c r="AS38" s="143"/>
      <c r="AT38" s="143"/>
      <c r="AU38" s="143"/>
      <c r="AV38" s="143"/>
      <c r="AW38" s="143">
        <f>AW37*'Kosten Brandschutzelemente'!C27+'Kosten Brandschutzelemente'!C28*'Struktur Brandschutzelemente'!AX37+'Struktur Brandschutzelemente'!AY37*'Kosten Brandschutzelemente'!C29</f>
        <v>0</v>
      </c>
      <c r="AX38" s="143"/>
      <c r="AY38" s="143"/>
      <c r="AZ38" s="143"/>
      <c r="BA38" s="143"/>
      <c r="BB38" s="143"/>
      <c r="BC38" s="143">
        <f>BC37*'Kosten Brandschutzelemente'!C27+'Kosten Brandschutzelemente'!C28*'Struktur Brandschutzelemente'!BD37+'Struktur Brandschutzelemente'!BE37*'Kosten Brandschutzelemente'!C29</f>
        <v>0</v>
      </c>
      <c r="BD38" s="143"/>
      <c r="BE38" s="143"/>
      <c r="BF38" s="143"/>
      <c r="BG38" s="143"/>
      <c r="BH38" s="143"/>
      <c r="BI38" s="144"/>
      <c r="BJ38" s="143"/>
      <c r="BK38" s="143"/>
      <c r="BL38" s="143"/>
      <c r="BM38" s="143"/>
      <c r="BN38" s="143"/>
      <c r="BO38" s="143"/>
      <c r="BP38" s="143"/>
      <c r="BQ38" s="143"/>
      <c r="BR38" s="143"/>
      <c r="BS38" s="143"/>
      <c r="BT38" s="143"/>
      <c r="BU38" s="145"/>
      <c r="BW38" s="147"/>
    </row>
    <row r="39" spans="1:75" s="146" customFormat="1">
      <c r="A39" s="142"/>
      <c r="B39" s="143" t="s">
        <v>353</v>
      </c>
      <c r="C39" s="143"/>
      <c r="D39" s="143"/>
      <c r="E39" s="143"/>
      <c r="F39" s="143" t="s">
        <v>349</v>
      </c>
      <c r="G39" s="143">
        <f>G37*'Kosten Brandschutzelemente'!C36</f>
        <v>0</v>
      </c>
      <c r="H39" s="143"/>
      <c r="I39" s="143"/>
      <c r="J39" s="143"/>
      <c r="K39" s="143"/>
      <c r="L39" s="143"/>
      <c r="M39" s="143">
        <f>M37*'Kosten Brandschutzelemente'!C36</f>
        <v>0</v>
      </c>
      <c r="N39" s="143"/>
      <c r="O39" s="143"/>
      <c r="P39" s="143"/>
      <c r="Q39" s="143"/>
      <c r="R39" s="143"/>
      <c r="S39" s="143">
        <f>S37*'Kosten Brandschutzelemente'!C36</f>
        <v>0</v>
      </c>
      <c r="T39" s="143"/>
      <c r="U39" s="143"/>
      <c r="V39" s="143"/>
      <c r="W39" s="143"/>
      <c r="X39" s="143"/>
      <c r="Y39" s="143">
        <f>Y37*'Kosten Brandschutzelemente'!C36</f>
        <v>0</v>
      </c>
      <c r="Z39" s="143"/>
      <c r="AA39" s="143"/>
      <c r="AB39" s="143"/>
      <c r="AC39" s="143"/>
      <c r="AD39" s="143"/>
      <c r="AE39" s="143">
        <f>AE37*'Kosten Brandschutzelemente'!C36</f>
        <v>0</v>
      </c>
      <c r="AF39" s="143"/>
      <c r="AG39" s="143"/>
      <c r="AH39" s="143"/>
      <c r="AI39" s="143"/>
      <c r="AJ39" s="143"/>
      <c r="AK39" s="143">
        <f>AK37*'Kosten Brandschutzelemente'!C36</f>
        <v>0</v>
      </c>
      <c r="AL39" s="143"/>
      <c r="AM39" s="143"/>
      <c r="AN39" s="143"/>
      <c r="AO39" s="143"/>
      <c r="AP39" s="143"/>
      <c r="AQ39" s="143">
        <f>AQ37*'Kosten Brandschutzelemente'!C36</f>
        <v>0</v>
      </c>
      <c r="AR39" s="143"/>
      <c r="AS39" s="143"/>
      <c r="AT39" s="143"/>
      <c r="AU39" s="143"/>
      <c r="AV39" s="143"/>
      <c r="AW39" s="143">
        <f>AW37*'Kosten Brandschutzelemente'!C36</f>
        <v>0</v>
      </c>
      <c r="AX39" s="143"/>
      <c r="AY39" s="143"/>
      <c r="AZ39" s="143"/>
      <c r="BA39" s="143"/>
      <c r="BB39" s="143"/>
      <c r="BC39" s="143">
        <f>BC37*'Kosten Brandschutzelemente'!C36</f>
        <v>0</v>
      </c>
      <c r="BD39" s="143"/>
      <c r="BE39" s="143"/>
      <c r="BF39" s="143"/>
      <c r="BG39" s="143"/>
      <c r="BH39" s="143"/>
      <c r="BI39" s="144"/>
      <c r="BJ39" s="143"/>
      <c r="BK39" s="143"/>
      <c r="BL39" s="143"/>
      <c r="BM39" s="143"/>
      <c r="BN39" s="143"/>
      <c r="BO39" s="143"/>
      <c r="BP39" s="143"/>
      <c r="BQ39" s="143"/>
      <c r="BR39" s="143"/>
      <c r="BS39" s="143"/>
      <c r="BT39" s="143"/>
      <c r="BU39" s="145"/>
      <c r="BW39" s="147"/>
    </row>
    <row r="40" spans="1:75" ht="12" customHeight="1">
      <c r="A40" s="100"/>
      <c r="B40" s="101"/>
      <c r="C40" s="101"/>
      <c r="D40" s="101"/>
      <c r="E40" s="101"/>
      <c r="F40" s="101"/>
      <c r="G40" s="101"/>
      <c r="H40" s="101"/>
      <c r="I40" s="101"/>
      <c r="J40" s="101"/>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1"/>
      <c r="AY40" s="101"/>
      <c r="AZ40" s="101"/>
      <c r="BA40" s="101"/>
      <c r="BB40" s="101"/>
      <c r="BC40" s="101"/>
      <c r="BD40" s="101"/>
      <c r="BE40" s="101"/>
      <c r="BF40" s="101"/>
      <c r="BG40" s="101"/>
      <c r="BH40" s="101"/>
      <c r="BJ40" s="101"/>
      <c r="BK40" s="101"/>
      <c r="BL40" s="101"/>
      <c r="BM40" s="101"/>
      <c r="BN40" s="101"/>
      <c r="BO40" s="101"/>
      <c r="BP40" s="101"/>
      <c r="BQ40" s="101"/>
      <c r="BR40" s="101"/>
      <c r="BS40" s="101"/>
      <c r="BT40" s="101"/>
      <c r="BU40" s="102"/>
      <c r="BW40" s="40"/>
    </row>
    <row r="41" spans="1:75" ht="15" customHeight="1">
      <c r="A41" s="38" t="s">
        <v>162</v>
      </c>
      <c r="G41" s="204" t="s">
        <v>238</v>
      </c>
      <c r="H41" s="205"/>
      <c r="I41" s="205"/>
      <c r="J41" s="205"/>
      <c r="K41" s="205"/>
      <c r="L41" s="206"/>
      <c r="M41" s="204" t="s">
        <v>239</v>
      </c>
      <c r="N41" s="205"/>
      <c r="O41" s="205"/>
      <c r="P41" s="205"/>
      <c r="Q41" s="205"/>
      <c r="R41" s="206"/>
      <c r="S41" s="204" t="s">
        <v>235</v>
      </c>
      <c r="T41" s="205"/>
      <c r="U41" s="205"/>
      <c r="V41" s="205"/>
      <c r="W41" s="205"/>
      <c r="X41" s="206"/>
      <c r="Y41" s="204" t="s">
        <v>236</v>
      </c>
      <c r="Z41" s="205"/>
      <c r="AA41" s="205"/>
      <c r="AB41" s="205"/>
      <c r="AC41" s="205"/>
      <c r="AD41" s="206"/>
      <c r="AE41" s="204" t="s">
        <v>237</v>
      </c>
      <c r="AF41" s="205"/>
      <c r="AG41" s="205"/>
      <c r="AH41" s="205"/>
      <c r="AI41" s="205"/>
      <c r="AJ41" s="206"/>
      <c r="AK41" s="204" t="s">
        <v>269</v>
      </c>
      <c r="AL41" s="205"/>
      <c r="AM41" s="205"/>
      <c r="AN41" s="205"/>
      <c r="AO41" s="205"/>
      <c r="AP41" s="206"/>
      <c r="AQ41" s="204" t="s">
        <v>332</v>
      </c>
      <c r="AR41" s="205"/>
      <c r="AS41" s="205"/>
      <c r="AT41" s="205"/>
      <c r="AU41" s="205"/>
      <c r="AV41" s="206"/>
      <c r="AW41" s="204" t="s">
        <v>331</v>
      </c>
      <c r="AX41" s="205"/>
      <c r="AY41" s="205"/>
      <c r="AZ41" s="205"/>
      <c r="BA41" s="205"/>
      <c r="BB41" s="206"/>
      <c r="BC41" s="204" t="s">
        <v>280</v>
      </c>
      <c r="BD41" s="205"/>
      <c r="BE41" s="205"/>
      <c r="BF41" s="205"/>
      <c r="BG41" s="205"/>
      <c r="BH41" s="206"/>
      <c r="BW41" s="40"/>
    </row>
    <row r="42" spans="1:75">
      <c r="A42" s="38" t="s">
        <v>30</v>
      </c>
      <c r="G42" s="207"/>
      <c r="H42" s="208"/>
      <c r="I42" s="208"/>
      <c r="J42" s="208"/>
      <c r="K42" s="208"/>
      <c r="L42" s="209"/>
      <c r="M42" s="207"/>
      <c r="N42" s="208"/>
      <c r="O42" s="208"/>
      <c r="P42" s="208"/>
      <c r="Q42" s="208"/>
      <c r="R42" s="209"/>
      <c r="S42" s="207"/>
      <c r="T42" s="208"/>
      <c r="U42" s="208"/>
      <c r="V42" s="208"/>
      <c r="W42" s="208"/>
      <c r="X42" s="209"/>
      <c r="Y42" s="207"/>
      <c r="Z42" s="208"/>
      <c r="AA42" s="208"/>
      <c r="AB42" s="208"/>
      <c r="AC42" s="208"/>
      <c r="AD42" s="209"/>
      <c r="AE42" s="207"/>
      <c r="AF42" s="208"/>
      <c r="AG42" s="208"/>
      <c r="AH42" s="208"/>
      <c r="AI42" s="208"/>
      <c r="AJ42" s="209"/>
      <c r="AK42" s="210"/>
      <c r="AL42" s="211"/>
      <c r="AM42" s="211"/>
      <c r="AN42" s="211"/>
      <c r="AO42" s="211"/>
      <c r="AP42" s="212"/>
      <c r="AQ42" s="210"/>
      <c r="AR42" s="211"/>
      <c r="AS42" s="211"/>
      <c r="AT42" s="211"/>
      <c r="AU42" s="211"/>
      <c r="AV42" s="212"/>
      <c r="AW42" s="207"/>
      <c r="AX42" s="208"/>
      <c r="AY42" s="208"/>
      <c r="AZ42" s="208"/>
      <c r="BA42" s="208"/>
      <c r="BB42" s="209"/>
      <c r="BC42" s="207"/>
      <c r="BD42" s="208"/>
      <c r="BE42" s="208"/>
      <c r="BF42" s="208"/>
      <c r="BG42" s="208"/>
      <c r="BH42" s="209"/>
      <c r="BW42" s="40"/>
    </row>
    <row r="43" spans="1:75">
      <c r="A43" s="91" t="s">
        <v>262</v>
      </c>
      <c r="B43" s="92" t="s">
        <v>31</v>
      </c>
      <c r="C43" s="92" t="s">
        <v>48</v>
      </c>
      <c r="D43" s="92"/>
      <c r="E43" s="92" t="s">
        <v>44</v>
      </c>
      <c r="F43" s="92"/>
      <c r="G43" s="91" t="s">
        <v>219</v>
      </c>
      <c r="H43" s="92" t="s">
        <v>218</v>
      </c>
      <c r="I43" s="92" t="s">
        <v>216</v>
      </c>
      <c r="J43" s="92" t="s">
        <v>217</v>
      </c>
      <c r="K43" s="93" t="s">
        <v>220</v>
      </c>
      <c r="L43" s="94"/>
      <c r="M43" s="91" t="s">
        <v>219</v>
      </c>
      <c r="N43" s="92" t="s">
        <v>218</v>
      </c>
      <c r="O43" s="92" t="s">
        <v>216</v>
      </c>
      <c r="P43" s="92" t="s">
        <v>217</v>
      </c>
      <c r="Q43" s="93" t="s">
        <v>220</v>
      </c>
      <c r="R43" s="94"/>
      <c r="S43" s="91" t="s">
        <v>219</v>
      </c>
      <c r="T43" s="92" t="s">
        <v>218</v>
      </c>
      <c r="U43" s="92" t="s">
        <v>216</v>
      </c>
      <c r="V43" s="92" t="s">
        <v>217</v>
      </c>
      <c r="W43" s="93" t="s">
        <v>220</v>
      </c>
      <c r="X43" s="94"/>
      <c r="Y43" s="91" t="s">
        <v>219</v>
      </c>
      <c r="Z43" s="92" t="s">
        <v>218</v>
      </c>
      <c r="AA43" s="92" t="s">
        <v>216</v>
      </c>
      <c r="AB43" s="92" t="s">
        <v>217</v>
      </c>
      <c r="AC43" s="93" t="s">
        <v>220</v>
      </c>
      <c r="AD43" s="94"/>
      <c r="AE43" s="91" t="s">
        <v>219</v>
      </c>
      <c r="AF43" s="92" t="s">
        <v>218</v>
      </c>
      <c r="AG43" s="92" t="s">
        <v>216</v>
      </c>
      <c r="AH43" s="92" t="s">
        <v>217</v>
      </c>
      <c r="AI43" s="93" t="s">
        <v>220</v>
      </c>
      <c r="AJ43" s="94"/>
      <c r="AK43" s="91" t="s">
        <v>219</v>
      </c>
      <c r="AL43" s="92" t="s">
        <v>218</v>
      </c>
      <c r="AM43" s="92" t="s">
        <v>216</v>
      </c>
      <c r="AN43" s="92" t="s">
        <v>245</v>
      </c>
      <c r="AO43" s="93" t="s">
        <v>246</v>
      </c>
      <c r="AP43" s="93" t="s">
        <v>220</v>
      </c>
      <c r="AQ43" s="91" t="s">
        <v>219</v>
      </c>
      <c r="AR43" s="92" t="s">
        <v>218</v>
      </c>
      <c r="AS43" s="92" t="s">
        <v>216</v>
      </c>
      <c r="AT43" s="92" t="s">
        <v>217</v>
      </c>
      <c r="AU43" s="93" t="s">
        <v>220</v>
      </c>
      <c r="AV43" s="94"/>
      <c r="AW43" s="91" t="s">
        <v>219</v>
      </c>
      <c r="AX43" s="92" t="s">
        <v>218</v>
      </c>
      <c r="AY43" s="92" t="s">
        <v>216</v>
      </c>
      <c r="AZ43" s="92" t="s">
        <v>217</v>
      </c>
      <c r="BA43" s="93" t="s">
        <v>220</v>
      </c>
      <c r="BB43" s="94"/>
      <c r="BC43" s="91" t="s">
        <v>219</v>
      </c>
      <c r="BD43" s="92" t="s">
        <v>218</v>
      </c>
      <c r="BE43" s="92" t="s">
        <v>216</v>
      </c>
      <c r="BF43" s="92" t="s">
        <v>217</v>
      </c>
      <c r="BG43" s="93" t="s">
        <v>220</v>
      </c>
      <c r="BH43" s="94"/>
      <c r="BJ43" s="92"/>
      <c r="BK43" s="92" t="s">
        <v>49</v>
      </c>
      <c r="BL43" s="92"/>
      <c r="BM43" s="92" t="s">
        <v>51</v>
      </c>
      <c r="BN43" s="92"/>
      <c r="BO43" s="92" t="s">
        <v>50</v>
      </c>
      <c r="BP43" s="92"/>
      <c r="BQ43" s="92" t="s">
        <v>43</v>
      </c>
      <c r="BR43" s="92"/>
      <c r="BS43" s="92" t="s">
        <v>45</v>
      </c>
      <c r="BT43" s="92" t="s">
        <v>46</v>
      </c>
      <c r="BU43" s="94"/>
      <c r="BW43" s="40" t="str">
        <f>C43</f>
        <v>Anzahl WE</v>
      </c>
    </row>
    <row r="44" spans="1:75">
      <c r="A44" s="103"/>
      <c r="B44" s="96" t="s">
        <v>33</v>
      </c>
      <c r="C44" s="54">
        <f>Gebäudeparameter!C170</f>
        <v>0</v>
      </c>
      <c r="D44" s="96" t="s">
        <v>24</v>
      </c>
      <c r="E44" s="96">
        <v>40</v>
      </c>
      <c r="F44" s="96" t="s">
        <v>23</v>
      </c>
      <c r="G44" s="39">
        <v>0</v>
      </c>
      <c r="H44" s="96">
        <f>C44*2</f>
        <v>0</v>
      </c>
      <c r="I44" s="96">
        <f>C44*2</f>
        <v>0</v>
      </c>
      <c r="J44" s="96"/>
      <c r="K44" s="96"/>
      <c r="L44" s="98"/>
      <c r="M44" s="39">
        <v>0</v>
      </c>
      <c r="N44" s="96">
        <f>C44*2</f>
        <v>0</v>
      </c>
      <c r="O44" s="96">
        <f>C44*2</f>
        <v>0</v>
      </c>
      <c r="P44" s="96"/>
      <c r="Q44" s="96"/>
      <c r="R44" s="96"/>
      <c r="S44" s="39">
        <v>0</v>
      </c>
      <c r="T44" s="96">
        <f>C44*2</f>
        <v>0</v>
      </c>
      <c r="U44" s="96">
        <f>C44*2</f>
        <v>0</v>
      </c>
      <c r="V44" s="96"/>
      <c r="W44" s="96"/>
      <c r="X44" s="98"/>
      <c r="Y44" s="39">
        <v>0</v>
      </c>
      <c r="Z44" s="96">
        <f>C44*2</f>
        <v>0</v>
      </c>
      <c r="AA44" s="96">
        <f>C44*2</f>
        <v>0</v>
      </c>
      <c r="AB44" s="96"/>
      <c r="AC44" s="96"/>
      <c r="AD44" s="98"/>
      <c r="AE44" s="39">
        <v>0</v>
      </c>
      <c r="AF44" s="96">
        <f>C44*4</f>
        <v>0</v>
      </c>
      <c r="AG44" s="96">
        <f>C44*2</f>
        <v>0</v>
      </c>
      <c r="AH44" s="96"/>
      <c r="AI44" s="96"/>
      <c r="AJ44" s="98"/>
      <c r="AK44" s="96">
        <v>0</v>
      </c>
      <c r="AL44" s="96">
        <f>C44*2</f>
        <v>0</v>
      </c>
      <c r="AM44" s="96">
        <f>C44*2</f>
        <v>0</v>
      </c>
      <c r="AN44" s="96"/>
      <c r="AO44" s="96"/>
      <c r="AP44" s="96"/>
      <c r="AQ44" s="39">
        <v>0</v>
      </c>
      <c r="AR44" s="96"/>
      <c r="AS44" s="96">
        <f t="shared" ref="AS44:AS53" si="112">C44*2</f>
        <v>0</v>
      </c>
      <c r="AT44" s="96"/>
      <c r="AU44" s="96"/>
      <c r="AV44" s="98"/>
      <c r="AW44" s="39">
        <v>0</v>
      </c>
      <c r="AX44" s="96">
        <f>C44*2</f>
        <v>0</v>
      </c>
      <c r="AY44" s="96">
        <f>C44*2</f>
        <v>0</v>
      </c>
      <c r="AZ44" s="96"/>
      <c r="BA44" s="96"/>
      <c r="BB44" s="98"/>
      <c r="BC44" s="39">
        <v>0</v>
      </c>
      <c r="BD44" s="96"/>
      <c r="BE44" s="96">
        <f>C44*2</f>
        <v>0</v>
      </c>
      <c r="BF44" s="96"/>
      <c r="BG44" s="96"/>
      <c r="BH44" s="98"/>
      <c r="BJ44" s="96" t="s">
        <v>23</v>
      </c>
      <c r="BK44" s="96">
        <f t="shared" ref="BK44:BK53" si="113">C44*E44</f>
        <v>0</v>
      </c>
      <c r="BL44" s="96" t="s">
        <v>23</v>
      </c>
      <c r="BM44" s="96">
        <f>BQ44*30</f>
        <v>30</v>
      </c>
      <c r="BN44" s="96" t="s">
        <v>2</v>
      </c>
      <c r="BO44" s="96">
        <f t="shared" ref="BO44:BO53" si="114">BM44*C44</f>
        <v>0</v>
      </c>
      <c r="BP44" s="96" t="s">
        <v>2</v>
      </c>
      <c r="BQ44" s="96">
        <v>1</v>
      </c>
      <c r="BR44" s="96" t="s">
        <v>5</v>
      </c>
      <c r="BS44" s="96">
        <f t="shared" ref="BS44:BS53" si="115">BQ44*C44</f>
        <v>0</v>
      </c>
      <c r="BT44" s="96">
        <f t="shared" ref="BT44:BT53" si="116">E44*C44</f>
        <v>0</v>
      </c>
      <c r="BU44" s="98" t="s">
        <v>23</v>
      </c>
      <c r="BW44" s="40">
        <f>C44</f>
        <v>0</v>
      </c>
    </row>
    <row r="45" spans="1:75">
      <c r="A45" s="103"/>
      <c r="B45" s="96" t="s">
        <v>34</v>
      </c>
      <c r="C45" s="54">
        <f>Gebäudeparameter!C171</f>
        <v>0</v>
      </c>
      <c r="D45" s="96" t="s">
        <v>24</v>
      </c>
      <c r="E45" s="96">
        <v>60</v>
      </c>
      <c r="F45" s="96" t="s">
        <v>23</v>
      </c>
      <c r="G45" s="39">
        <v>0</v>
      </c>
      <c r="H45" s="96">
        <f t="shared" ref="H45:H53" si="117">C45*2</f>
        <v>0</v>
      </c>
      <c r="I45" s="96">
        <f t="shared" ref="I45:I53" si="118">C45*2</f>
        <v>0</v>
      </c>
      <c r="J45" s="96"/>
      <c r="K45" s="96"/>
      <c r="L45" s="98"/>
      <c r="M45" s="39">
        <v>0</v>
      </c>
      <c r="N45" s="96">
        <f t="shared" ref="N45:N53" si="119">C45*2</f>
        <v>0</v>
      </c>
      <c r="O45" s="96">
        <f t="shared" ref="O45:O53" si="120">C45*2</f>
        <v>0</v>
      </c>
      <c r="P45" s="96"/>
      <c r="Q45" s="96"/>
      <c r="R45" s="96"/>
      <c r="S45" s="39">
        <v>0</v>
      </c>
      <c r="T45" s="96">
        <f t="shared" ref="T45:T53" si="121">C45*2</f>
        <v>0</v>
      </c>
      <c r="U45" s="96">
        <f t="shared" ref="U45:U53" si="122">C45*2</f>
        <v>0</v>
      </c>
      <c r="V45" s="96"/>
      <c r="W45" s="96"/>
      <c r="X45" s="98"/>
      <c r="Y45" s="39">
        <v>0</v>
      </c>
      <c r="Z45" s="96">
        <f t="shared" ref="Z45:Z53" si="123">C45*2</f>
        <v>0</v>
      </c>
      <c r="AA45" s="96">
        <f t="shared" ref="AA45:AA53" si="124">C45*2</f>
        <v>0</v>
      </c>
      <c r="AB45" s="96"/>
      <c r="AC45" s="96"/>
      <c r="AD45" s="98"/>
      <c r="AE45" s="39">
        <v>0</v>
      </c>
      <c r="AF45" s="96">
        <f t="shared" ref="AF45:AF53" si="125">C45*4</f>
        <v>0</v>
      </c>
      <c r="AG45" s="96">
        <f t="shared" ref="AG45:AG53" si="126">C45*2</f>
        <v>0</v>
      </c>
      <c r="AH45" s="96"/>
      <c r="AI45" s="96"/>
      <c r="AJ45" s="98"/>
      <c r="AK45" s="96">
        <v>0</v>
      </c>
      <c r="AL45" s="96">
        <f t="shared" ref="AL45:AL53" si="127">C45*2</f>
        <v>0</v>
      </c>
      <c r="AM45" s="96">
        <f t="shared" ref="AM45:AM53" si="128">C45*2</f>
        <v>0</v>
      </c>
      <c r="AN45" s="96"/>
      <c r="AO45" s="96"/>
      <c r="AP45" s="96"/>
      <c r="AQ45" s="39">
        <v>0</v>
      </c>
      <c r="AR45" s="96"/>
      <c r="AS45" s="96">
        <f t="shared" si="112"/>
        <v>0</v>
      </c>
      <c r="AT45" s="96"/>
      <c r="AU45" s="96"/>
      <c r="AV45" s="98"/>
      <c r="AW45" s="39">
        <v>0</v>
      </c>
      <c r="AX45" s="96"/>
      <c r="AY45" s="96">
        <f t="shared" ref="AY45:AY53" si="129">C45*2</f>
        <v>0</v>
      </c>
      <c r="AZ45" s="96"/>
      <c r="BA45" s="96"/>
      <c r="BB45" s="98"/>
      <c r="BC45" s="39">
        <v>0</v>
      </c>
      <c r="BD45" s="96"/>
      <c r="BE45" s="96">
        <f t="shared" ref="BE45:BE53" si="130">C45*2</f>
        <v>0</v>
      </c>
      <c r="BF45" s="96"/>
      <c r="BG45" s="96"/>
      <c r="BH45" s="98"/>
      <c r="BJ45" s="96" t="s">
        <v>23</v>
      </c>
      <c r="BK45" s="96">
        <f t="shared" si="113"/>
        <v>0</v>
      </c>
      <c r="BL45" s="96" t="s">
        <v>23</v>
      </c>
      <c r="BM45" s="96">
        <f t="shared" ref="BM45:BM47" si="131">BQ45*30</f>
        <v>60</v>
      </c>
      <c r="BN45" s="96" t="s">
        <v>2</v>
      </c>
      <c r="BO45" s="96">
        <f t="shared" si="114"/>
        <v>0</v>
      </c>
      <c r="BP45" s="96" t="s">
        <v>2</v>
      </c>
      <c r="BQ45" s="96">
        <v>2</v>
      </c>
      <c r="BR45" s="96" t="s">
        <v>5</v>
      </c>
      <c r="BS45" s="96">
        <f t="shared" si="115"/>
        <v>0</v>
      </c>
      <c r="BT45" s="96">
        <f t="shared" si="116"/>
        <v>0</v>
      </c>
      <c r="BU45" s="98" t="s">
        <v>23</v>
      </c>
      <c r="BW45" s="40">
        <f>C45</f>
        <v>0</v>
      </c>
    </row>
    <row r="46" spans="1:75">
      <c r="A46" s="103"/>
      <c r="B46" s="96" t="s">
        <v>35</v>
      </c>
      <c r="C46" s="54">
        <f>Gebäudeparameter!C172</f>
        <v>0</v>
      </c>
      <c r="D46" s="96" t="s">
        <v>24</v>
      </c>
      <c r="E46" s="96">
        <v>80</v>
      </c>
      <c r="F46" s="96" t="s">
        <v>23</v>
      </c>
      <c r="G46" s="39">
        <v>0</v>
      </c>
      <c r="H46" s="96">
        <f t="shared" si="117"/>
        <v>0</v>
      </c>
      <c r="I46" s="96">
        <f t="shared" si="118"/>
        <v>0</v>
      </c>
      <c r="J46" s="96"/>
      <c r="K46" s="96"/>
      <c r="L46" s="98"/>
      <c r="M46" s="39">
        <v>0</v>
      </c>
      <c r="N46" s="96">
        <f t="shared" si="119"/>
        <v>0</v>
      </c>
      <c r="O46" s="96">
        <f t="shared" si="120"/>
        <v>0</v>
      </c>
      <c r="P46" s="96"/>
      <c r="Q46" s="96"/>
      <c r="R46" s="96"/>
      <c r="S46" s="39">
        <v>0</v>
      </c>
      <c r="T46" s="96">
        <f t="shared" si="121"/>
        <v>0</v>
      </c>
      <c r="U46" s="96">
        <f t="shared" si="122"/>
        <v>0</v>
      </c>
      <c r="V46" s="96"/>
      <c r="W46" s="96"/>
      <c r="X46" s="98"/>
      <c r="Y46" s="39">
        <v>0</v>
      </c>
      <c r="Z46" s="96">
        <f t="shared" si="123"/>
        <v>0</v>
      </c>
      <c r="AA46" s="96">
        <f t="shared" si="124"/>
        <v>0</v>
      </c>
      <c r="AB46" s="96"/>
      <c r="AC46" s="96"/>
      <c r="AD46" s="98"/>
      <c r="AE46" s="39">
        <v>0</v>
      </c>
      <c r="AF46" s="96">
        <f t="shared" si="125"/>
        <v>0</v>
      </c>
      <c r="AG46" s="96">
        <f t="shared" si="126"/>
        <v>0</v>
      </c>
      <c r="AH46" s="96"/>
      <c r="AI46" s="96"/>
      <c r="AJ46" s="98"/>
      <c r="AK46" s="96">
        <v>0</v>
      </c>
      <c r="AL46" s="96">
        <f t="shared" si="127"/>
        <v>0</v>
      </c>
      <c r="AM46" s="96">
        <f t="shared" si="128"/>
        <v>0</v>
      </c>
      <c r="AN46" s="96"/>
      <c r="AO46" s="96"/>
      <c r="AP46" s="96"/>
      <c r="AQ46" s="39">
        <v>0</v>
      </c>
      <c r="AR46" s="96"/>
      <c r="AS46" s="96">
        <f t="shared" si="112"/>
        <v>0</v>
      </c>
      <c r="AT46" s="96"/>
      <c r="AU46" s="96"/>
      <c r="AV46" s="98"/>
      <c r="AW46" s="39">
        <v>0</v>
      </c>
      <c r="AX46" s="96">
        <f t="shared" ref="AX46:AX53" si="132">C46*2</f>
        <v>0</v>
      </c>
      <c r="AY46" s="96">
        <f t="shared" si="129"/>
        <v>0</v>
      </c>
      <c r="AZ46" s="96"/>
      <c r="BA46" s="96"/>
      <c r="BB46" s="98"/>
      <c r="BC46" s="39">
        <v>0</v>
      </c>
      <c r="BD46" s="96"/>
      <c r="BE46" s="96">
        <f t="shared" si="130"/>
        <v>0</v>
      </c>
      <c r="BF46" s="96"/>
      <c r="BG46" s="96"/>
      <c r="BH46" s="98"/>
      <c r="BJ46" s="96" t="s">
        <v>23</v>
      </c>
      <c r="BK46" s="96">
        <f t="shared" si="113"/>
        <v>0</v>
      </c>
      <c r="BL46" s="96" t="s">
        <v>23</v>
      </c>
      <c r="BM46" s="96">
        <f t="shared" si="131"/>
        <v>120</v>
      </c>
      <c r="BN46" s="96" t="s">
        <v>2</v>
      </c>
      <c r="BO46" s="96">
        <f t="shared" si="114"/>
        <v>0</v>
      </c>
      <c r="BP46" s="96" t="s">
        <v>2</v>
      </c>
      <c r="BQ46" s="96">
        <v>4</v>
      </c>
      <c r="BR46" s="96" t="s">
        <v>5</v>
      </c>
      <c r="BS46" s="96">
        <f t="shared" si="115"/>
        <v>0</v>
      </c>
      <c r="BT46" s="96">
        <f t="shared" si="116"/>
        <v>0</v>
      </c>
      <c r="BU46" s="98" t="s">
        <v>23</v>
      </c>
      <c r="BW46" s="40">
        <f t="shared" ref="BW46:BW52" si="133">C46</f>
        <v>0</v>
      </c>
    </row>
    <row r="47" spans="1:75">
      <c r="A47" s="103"/>
      <c r="B47" s="96" t="s">
        <v>36</v>
      </c>
      <c r="C47" s="54">
        <f>Gebäudeparameter!C173</f>
        <v>0</v>
      </c>
      <c r="D47" s="96" t="s">
        <v>24</v>
      </c>
      <c r="E47" s="96">
        <v>110</v>
      </c>
      <c r="F47" s="96" t="s">
        <v>23</v>
      </c>
      <c r="G47" s="39">
        <v>0</v>
      </c>
      <c r="H47" s="96">
        <f t="shared" si="117"/>
        <v>0</v>
      </c>
      <c r="I47" s="96">
        <f t="shared" si="118"/>
        <v>0</v>
      </c>
      <c r="J47" s="96"/>
      <c r="K47" s="96"/>
      <c r="L47" s="98"/>
      <c r="M47" s="39">
        <v>0</v>
      </c>
      <c r="N47" s="96">
        <f t="shared" si="119"/>
        <v>0</v>
      </c>
      <c r="O47" s="96">
        <f t="shared" si="120"/>
        <v>0</v>
      </c>
      <c r="P47" s="96"/>
      <c r="Q47" s="96"/>
      <c r="R47" s="96"/>
      <c r="S47" s="39">
        <v>0</v>
      </c>
      <c r="T47" s="96">
        <f t="shared" si="121"/>
        <v>0</v>
      </c>
      <c r="U47" s="96">
        <f t="shared" si="122"/>
        <v>0</v>
      </c>
      <c r="V47" s="96"/>
      <c r="W47" s="96"/>
      <c r="X47" s="98"/>
      <c r="Y47" s="39">
        <v>0</v>
      </c>
      <c r="Z47" s="96">
        <f t="shared" si="123"/>
        <v>0</v>
      </c>
      <c r="AA47" s="96">
        <f t="shared" si="124"/>
        <v>0</v>
      </c>
      <c r="AB47" s="96"/>
      <c r="AC47" s="96"/>
      <c r="AD47" s="98"/>
      <c r="AE47" s="39">
        <v>0</v>
      </c>
      <c r="AF47" s="96">
        <f t="shared" si="125"/>
        <v>0</v>
      </c>
      <c r="AG47" s="96">
        <f t="shared" si="126"/>
        <v>0</v>
      </c>
      <c r="AH47" s="96"/>
      <c r="AI47" s="96"/>
      <c r="AJ47" s="98"/>
      <c r="AK47" s="99">
        <v>0</v>
      </c>
      <c r="AL47" s="96">
        <f t="shared" si="127"/>
        <v>0</v>
      </c>
      <c r="AM47" s="96">
        <f t="shared" si="128"/>
        <v>0</v>
      </c>
      <c r="AN47" s="96"/>
      <c r="AO47" s="96"/>
      <c r="AP47" s="96"/>
      <c r="AQ47" s="39">
        <v>0</v>
      </c>
      <c r="AR47" s="96"/>
      <c r="AS47" s="96">
        <f t="shared" si="112"/>
        <v>0</v>
      </c>
      <c r="AT47" s="96"/>
      <c r="AU47" s="96"/>
      <c r="AV47" s="98"/>
      <c r="AW47" s="39">
        <v>0</v>
      </c>
      <c r="AX47" s="96">
        <f t="shared" si="132"/>
        <v>0</v>
      </c>
      <c r="AY47" s="96">
        <f t="shared" si="129"/>
        <v>0</v>
      </c>
      <c r="AZ47" s="96"/>
      <c r="BA47" s="96"/>
      <c r="BB47" s="98"/>
      <c r="BC47" s="39">
        <v>0</v>
      </c>
      <c r="BD47" s="96"/>
      <c r="BE47" s="96">
        <f t="shared" si="130"/>
        <v>0</v>
      </c>
      <c r="BF47" s="96"/>
      <c r="BG47" s="96"/>
      <c r="BH47" s="98"/>
      <c r="BJ47" s="96" t="s">
        <v>23</v>
      </c>
      <c r="BK47" s="96">
        <f t="shared" si="113"/>
        <v>0</v>
      </c>
      <c r="BL47" s="96" t="s">
        <v>23</v>
      </c>
      <c r="BM47" s="96">
        <f t="shared" si="131"/>
        <v>150</v>
      </c>
      <c r="BN47" s="96" t="s">
        <v>2</v>
      </c>
      <c r="BO47" s="96">
        <f t="shared" si="114"/>
        <v>0</v>
      </c>
      <c r="BP47" s="96" t="s">
        <v>2</v>
      </c>
      <c r="BQ47" s="96">
        <v>5</v>
      </c>
      <c r="BR47" s="96" t="s">
        <v>5</v>
      </c>
      <c r="BS47" s="96">
        <f t="shared" si="115"/>
        <v>0</v>
      </c>
      <c r="BT47" s="96">
        <f t="shared" si="116"/>
        <v>0</v>
      </c>
      <c r="BU47" s="98" t="s">
        <v>23</v>
      </c>
      <c r="BW47" s="40">
        <f t="shared" si="133"/>
        <v>0</v>
      </c>
    </row>
    <row r="48" spans="1:75">
      <c r="A48" s="103"/>
      <c r="B48" s="96" t="s">
        <v>37</v>
      </c>
      <c r="C48" s="54">
        <f>Gebäudeparameter!C174</f>
        <v>0</v>
      </c>
      <c r="D48" s="96" t="s">
        <v>24</v>
      </c>
      <c r="E48" s="96"/>
      <c r="F48" s="96" t="s">
        <v>23</v>
      </c>
      <c r="G48" s="39">
        <v>0</v>
      </c>
      <c r="H48" s="96">
        <f t="shared" si="117"/>
        <v>0</v>
      </c>
      <c r="I48" s="96">
        <f t="shared" si="118"/>
        <v>0</v>
      </c>
      <c r="J48" s="96"/>
      <c r="K48" s="96"/>
      <c r="L48" s="98"/>
      <c r="M48" s="39">
        <v>0</v>
      </c>
      <c r="N48" s="96">
        <f t="shared" si="119"/>
        <v>0</v>
      </c>
      <c r="O48" s="96">
        <f t="shared" si="120"/>
        <v>0</v>
      </c>
      <c r="P48" s="96"/>
      <c r="Q48" s="96"/>
      <c r="R48" s="96"/>
      <c r="S48" s="39">
        <v>0</v>
      </c>
      <c r="T48" s="96">
        <f t="shared" si="121"/>
        <v>0</v>
      </c>
      <c r="U48" s="96">
        <f t="shared" si="122"/>
        <v>0</v>
      </c>
      <c r="V48" s="96"/>
      <c r="W48" s="96"/>
      <c r="X48" s="98"/>
      <c r="Y48" s="39">
        <v>0</v>
      </c>
      <c r="Z48" s="96">
        <f t="shared" si="123"/>
        <v>0</v>
      </c>
      <c r="AA48" s="96">
        <f t="shared" si="124"/>
        <v>0</v>
      </c>
      <c r="AB48" s="96"/>
      <c r="AC48" s="96"/>
      <c r="AD48" s="98"/>
      <c r="AE48" s="39">
        <v>0</v>
      </c>
      <c r="AF48" s="96">
        <f t="shared" si="125"/>
        <v>0</v>
      </c>
      <c r="AG48" s="96">
        <f t="shared" si="126"/>
        <v>0</v>
      </c>
      <c r="AH48" s="96"/>
      <c r="AI48" s="96"/>
      <c r="AJ48" s="98"/>
      <c r="AK48" s="99">
        <v>0</v>
      </c>
      <c r="AL48" s="96">
        <f t="shared" si="127"/>
        <v>0</v>
      </c>
      <c r="AM48" s="96">
        <f t="shared" si="128"/>
        <v>0</v>
      </c>
      <c r="AN48" s="96"/>
      <c r="AO48" s="96"/>
      <c r="AP48" s="96"/>
      <c r="AQ48" s="39">
        <v>0</v>
      </c>
      <c r="AR48" s="96"/>
      <c r="AS48" s="96">
        <f t="shared" si="112"/>
        <v>0</v>
      </c>
      <c r="AT48" s="96"/>
      <c r="AU48" s="96"/>
      <c r="AV48" s="98"/>
      <c r="AW48" s="39">
        <v>0</v>
      </c>
      <c r="AX48" s="96">
        <f t="shared" si="132"/>
        <v>0</v>
      </c>
      <c r="AY48" s="96">
        <f t="shared" si="129"/>
        <v>0</v>
      </c>
      <c r="AZ48" s="96"/>
      <c r="BA48" s="96"/>
      <c r="BB48" s="98"/>
      <c r="BC48" s="39">
        <v>0</v>
      </c>
      <c r="BD48" s="96"/>
      <c r="BE48" s="96">
        <f t="shared" si="130"/>
        <v>0</v>
      </c>
      <c r="BF48" s="96"/>
      <c r="BG48" s="96"/>
      <c r="BH48" s="98"/>
      <c r="BJ48" s="96" t="s">
        <v>23</v>
      </c>
      <c r="BK48" s="96">
        <f t="shared" si="113"/>
        <v>0</v>
      </c>
      <c r="BL48" s="96" t="s">
        <v>23</v>
      </c>
      <c r="BM48" s="96"/>
      <c r="BN48" s="96" t="s">
        <v>2</v>
      </c>
      <c r="BO48" s="96">
        <f t="shared" si="114"/>
        <v>0</v>
      </c>
      <c r="BP48" s="96" t="s">
        <v>2</v>
      </c>
      <c r="BQ48" s="96"/>
      <c r="BR48" s="96" t="s">
        <v>5</v>
      </c>
      <c r="BS48" s="96">
        <f t="shared" si="115"/>
        <v>0</v>
      </c>
      <c r="BT48" s="96">
        <f t="shared" si="116"/>
        <v>0</v>
      </c>
      <c r="BU48" s="98" t="s">
        <v>23</v>
      </c>
      <c r="BW48" s="40">
        <f t="shared" si="133"/>
        <v>0</v>
      </c>
    </row>
    <row r="49" spans="1:75">
      <c r="A49" s="103"/>
      <c r="B49" s="96" t="s">
        <v>38</v>
      </c>
      <c r="C49" s="54">
        <f>Gebäudeparameter!C175</f>
        <v>0</v>
      </c>
      <c r="D49" s="96" t="s">
        <v>24</v>
      </c>
      <c r="E49" s="96"/>
      <c r="F49" s="96" t="s">
        <v>23</v>
      </c>
      <c r="G49" s="39">
        <v>0</v>
      </c>
      <c r="H49" s="96">
        <f t="shared" si="117"/>
        <v>0</v>
      </c>
      <c r="I49" s="96">
        <f t="shared" si="118"/>
        <v>0</v>
      </c>
      <c r="J49" s="96"/>
      <c r="K49" s="96"/>
      <c r="L49" s="98"/>
      <c r="M49" s="39">
        <v>0</v>
      </c>
      <c r="N49" s="96">
        <f t="shared" si="119"/>
        <v>0</v>
      </c>
      <c r="O49" s="96">
        <f t="shared" si="120"/>
        <v>0</v>
      </c>
      <c r="P49" s="96"/>
      <c r="Q49" s="96"/>
      <c r="R49" s="96"/>
      <c r="S49" s="39">
        <v>0</v>
      </c>
      <c r="T49" s="96">
        <f t="shared" si="121"/>
        <v>0</v>
      </c>
      <c r="U49" s="96">
        <f t="shared" si="122"/>
        <v>0</v>
      </c>
      <c r="V49" s="96"/>
      <c r="W49" s="96"/>
      <c r="X49" s="98"/>
      <c r="Y49" s="39">
        <v>0</v>
      </c>
      <c r="Z49" s="96">
        <f t="shared" si="123"/>
        <v>0</v>
      </c>
      <c r="AA49" s="96">
        <f t="shared" si="124"/>
        <v>0</v>
      </c>
      <c r="AB49" s="96"/>
      <c r="AC49" s="96"/>
      <c r="AD49" s="98"/>
      <c r="AE49" s="39">
        <v>0</v>
      </c>
      <c r="AF49" s="96">
        <f t="shared" si="125"/>
        <v>0</v>
      </c>
      <c r="AG49" s="96">
        <f t="shared" si="126"/>
        <v>0</v>
      </c>
      <c r="AH49" s="96"/>
      <c r="AI49" s="96"/>
      <c r="AJ49" s="98"/>
      <c r="AK49" s="99">
        <v>0</v>
      </c>
      <c r="AL49" s="96">
        <f t="shared" si="127"/>
        <v>0</v>
      </c>
      <c r="AM49" s="96">
        <f t="shared" si="128"/>
        <v>0</v>
      </c>
      <c r="AN49" s="96"/>
      <c r="AO49" s="96"/>
      <c r="AP49" s="96"/>
      <c r="AQ49" s="39">
        <v>0</v>
      </c>
      <c r="AR49" s="96"/>
      <c r="AS49" s="96">
        <f t="shared" si="112"/>
        <v>0</v>
      </c>
      <c r="AT49" s="96"/>
      <c r="AU49" s="96"/>
      <c r="AV49" s="98"/>
      <c r="AW49" s="39">
        <v>0</v>
      </c>
      <c r="AX49" s="96">
        <f t="shared" si="132"/>
        <v>0</v>
      </c>
      <c r="AY49" s="96">
        <f t="shared" si="129"/>
        <v>0</v>
      </c>
      <c r="AZ49" s="96"/>
      <c r="BA49" s="96"/>
      <c r="BB49" s="98"/>
      <c r="BC49" s="39">
        <v>0</v>
      </c>
      <c r="BD49" s="96"/>
      <c r="BE49" s="96">
        <f t="shared" si="130"/>
        <v>0</v>
      </c>
      <c r="BF49" s="96"/>
      <c r="BG49" s="96"/>
      <c r="BH49" s="98"/>
      <c r="BJ49" s="96" t="s">
        <v>23</v>
      </c>
      <c r="BK49" s="96">
        <f t="shared" si="113"/>
        <v>0</v>
      </c>
      <c r="BL49" s="96" t="s">
        <v>23</v>
      </c>
      <c r="BM49" s="96"/>
      <c r="BN49" s="96" t="s">
        <v>2</v>
      </c>
      <c r="BO49" s="96">
        <f t="shared" si="114"/>
        <v>0</v>
      </c>
      <c r="BP49" s="96" t="s">
        <v>2</v>
      </c>
      <c r="BQ49" s="96"/>
      <c r="BR49" s="96" t="s">
        <v>5</v>
      </c>
      <c r="BS49" s="96">
        <f t="shared" si="115"/>
        <v>0</v>
      </c>
      <c r="BT49" s="96">
        <f t="shared" si="116"/>
        <v>0</v>
      </c>
      <c r="BU49" s="98" t="s">
        <v>23</v>
      </c>
      <c r="BW49" s="40">
        <f t="shared" si="133"/>
        <v>0</v>
      </c>
    </row>
    <row r="50" spans="1:75">
      <c r="A50" s="103"/>
      <c r="B50" s="96" t="s">
        <v>39</v>
      </c>
      <c r="C50" s="54">
        <f>Gebäudeparameter!C176</f>
        <v>0</v>
      </c>
      <c r="D50" s="96" t="s">
        <v>24</v>
      </c>
      <c r="E50" s="96"/>
      <c r="F50" s="96" t="s">
        <v>23</v>
      </c>
      <c r="G50" s="39">
        <v>0</v>
      </c>
      <c r="H50" s="96">
        <f t="shared" si="117"/>
        <v>0</v>
      </c>
      <c r="I50" s="96">
        <f t="shared" si="118"/>
        <v>0</v>
      </c>
      <c r="J50" s="96"/>
      <c r="K50" s="96"/>
      <c r="L50" s="98"/>
      <c r="M50" s="39">
        <v>0</v>
      </c>
      <c r="N50" s="96">
        <f t="shared" si="119"/>
        <v>0</v>
      </c>
      <c r="O50" s="96">
        <f t="shared" si="120"/>
        <v>0</v>
      </c>
      <c r="P50" s="96"/>
      <c r="Q50" s="96"/>
      <c r="R50" s="96"/>
      <c r="S50" s="39">
        <v>0</v>
      </c>
      <c r="T50" s="96">
        <f t="shared" si="121"/>
        <v>0</v>
      </c>
      <c r="U50" s="96">
        <f t="shared" si="122"/>
        <v>0</v>
      </c>
      <c r="V50" s="96"/>
      <c r="W50" s="96"/>
      <c r="X50" s="98"/>
      <c r="Y50" s="39">
        <v>0</v>
      </c>
      <c r="Z50" s="96">
        <f t="shared" si="123"/>
        <v>0</v>
      </c>
      <c r="AA50" s="96">
        <f t="shared" si="124"/>
        <v>0</v>
      </c>
      <c r="AB50" s="96"/>
      <c r="AC50" s="96"/>
      <c r="AD50" s="98"/>
      <c r="AE50" s="39">
        <v>0</v>
      </c>
      <c r="AF50" s="96">
        <f t="shared" si="125"/>
        <v>0</v>
      </c>
      <c r="AG50" s="96">
        <f t="shared" si="126"/>
        <v>0</v>
      </c>
      <c r="AH50" s="96"/>
      <c r="AI50" s="96"/>
      <c r="AJ50" s="98"/>
      <c r="AK50" s="99">
        <v>0</v>
      </c>
      <c r="AL50" s="96">
        <f t="shared" si="127"/>
        <v>0</v>
      </c>
      <c r="AM50" s="96">
        <f t="shared" si="128"/>
        <v>0</v>
      </c>
      <c r="AN50" s="96"/>
      <c r="AO50" s="96"/>
      <c r="AP50" s="96"/>
      <c r="AQ50" s="39">
        <v>0</v>
      </c>
      <c r="AR50" s="96"/>
      <c r="AS50" s="96">
        <f t="shared" si="112"/>
        <v>0</v>
      </c>
      <c r="AT50" s="96"/>
      <c r="AU50" s="96"/>
      <c r="AV50" s="98"/>
      <c r="AW50" s="39">
        <v>0</v>
      </c>
      <c r="AX50" s="96">
        <f t="shared" si="132"/>
        <v>0</v>
      </c>
      <c r="AY50" s="96">
        <f t="shared" si="129"/>
        <v>0</v>
      </c>
      <c r="AZ50" s="96"/>
      <c r="BA50" s="96"/>
      <c r="BB50" s="98"/>
      <c r="BC50" s="39">
        <v>0</v>
      </c>
      <c r="BD50" s="96"/>
      <c r="BE50" s="96">
        <f t="shared" si="130"/>
        <v>0</v>
      </c>
      <c r="BF50" s="96"/>
      <c r="BG50" s="96"/>
      <c r="BH50" s="98"/>
      <c r="BJ50" s="96" t="s">
        <v>23</v>
      </c>
      <c r="BK50" s="96">
        <f t="shared" si="113"/>
        <v>0</v>
      </c>
      <c r="BL50" s="96" t="s">
        <v>23</v>
      </c>
      <c r="BM50" s="96"/>
      <c r="BN50" s="96" t="s">
        <v>2</v>
      </c>
      <c r="BO50" s="96">
        <f t="shared" si="114"/>
        <v>0</v>
      </c>
      <c r="BP50" s="96" t="s">
        <v>2</v>
      </c>
      <c r="BQ50" s="96"/>
      <c r="BR50" s="96" t="s">
        <v>5</v>
      </c>
      <c r="BS50" s="96">
        <f t="shared" si="115"/>
        <v>0</v>
      </c>
      <c r="BT50" s="96">
        <f t="shared" si="116"/>
        <v>0</v>
      </c>
      <c r="BU50" s="98" t="s">
        <v>23</v>
      </c>
      <c r="BW50" s="40">
        <f t="shared" si="133"/>
        <v>0</v>
      </c>
    </row>
    <row r="51" spans="1:75">
      <c r="A51" s="103"/>
      <c r="B51" s="96" t="s">
        <v>40</v>
      </c>
      <c r="C51" s="54">
        <f>Gebäudeparameter!C177</f>
        <v>0</v>
      </c>
      <c r="D51" s="96" t="s">
        <v>24</v>
      </c>
      <c r="E51" s="96"/>
      <c r="F51" s="96" t="s">
        <v>23</v>
      </c>
      <c r="G51" s="39">
        <v>0</v>
      </c>
      <c r="H51" s="96">
        <f t="shared" si="117"/>
        <v>0</v>
      </c>
      <c r="I51" s="96">
        <f t="shared" si="118"/>
        <v>0</v>
      </c>
      <c r="J51" s="96"/>
      <c r="K51" s="96"/>
      <c r="L51" s="98"/>
      <c r="M51" s="39">
        <v>0</v>
      </c>
      <c r="N51" s="96">
        <f t="shared" si="119"/>
        <v>0</v>
      </c>
      <c r="O51" s="96">
        <f t="shared" si="120"/>
        <v>0</v>
      </c>
      <c r="P51" s="96"/>
      <c r="Q51" s="96"/>
      <c r="R51" s="96"/>
      <c r="S51" s="39">
        <v>0</v>
      </c>
      <c r="T51" s="96">
        <f t="shared" si="121"/>
        <v>0</v>
      </c>
      <c r="U51" s="96">
        <f t="shared" si="122"/>
        <v>0</v>
      </c>
      <c r="V51" s="96"/>
      <c r="W51" s="96"/>
      <c r="X51" s="98"/>
      <c r="Y51" s="39">
        <v>0</v>
      </c>
      <c r="Z51" s="96">
        <f t="shared" si="123"/>
        <v>0</v>
      </c>
      <c r="AA51" s="96">
        <f t="shared" si="124"/>
        <v>0</v>
      </c>
      <c r="AB51" s="96"/>
      <c r="AC51" s="96"/>
      <c r="AD51" s="98"/>
      <c r="AE51" s="39">
        <v>0</v>
      </c>
      <c r="AF51" s="96">
        <f t="shared" si="125"/>
        <v>0</v>
      </c>
      <c r="AG51" s="96">
        <f t="shared" si="126"/>
        <v>0</v>
      </c>
      <c r="AH51" s="96"/>
      <c r="AI51" s="96"/>
      <c r="AJ51" s="98"/>
      <c r="AK51" s="99">
        <v>0</v>
      </c>
      <c r="AL51" s="96">
        <f t="shared" si="127"/>
        <v>0</v>
      </c>
      <c r="AM51" s="96">
        <f t="shared" si="128"/>
        <v>0</v>
      </c>
      <c r="AN51" s="96"/>
      <c r="AO51" s="96"/>
      <c r="AP51" s="96"/>
      <c r="AQ51" s="39">
        <v>0</v>
      </c>
      <c r="AR51" s="96"/>
      <c r="AS51" s="96">
        <f t="shared" si="112"/>
        <v>0</v>
      </c>
      <c r="AT51" s="96"/>
      <c r="AU51" s="96"/>
      <c r="AV51" s="98"/>
      <c r="AW51" s="39">
        <v>0</v>
      </c>
      <c r="AX51" s="96">
        <f t="shared" si="132"/>
        <v>0</v>
      </c>
      <c r="AY51" s="96">
        <f t="shared" si="129"/>
        <v>0</v>
      </c>
      <c r="AZ51" s="96"/>
      <c r="BA51" s="96"/>
      <c r="BB51" s="98"/>
      <c r="BC51" s="39">
        <v>0</v>
      </c>
      <c r="BD51" s="96"/>
      <c r="BE51" s="96">
        <f t="shared" si="130"/>
        <v>0</v>
      </c>
      <c r="BF51" s="96"/>
      <c r="BG51" s="96"/>
      <c r="BH51" s="98"/>
      <c r="BJ51" s="96" t="s">
        <v>23</v>
      </c>
      <c r="BK51" s="96">
        <f t="shared" si="113"/>
        <v>0</v>
      </c>
      <c r="BL51" s="96" t="s">
        <v>23</v>
      </c>
      <c r="BM51" s="96"/>
      <c r="BN51" s="96" t="s">
        <v>2</v>
      </c>
      <c r="BO51" s="96">
        <f t="shared" si="114"/>
        <v>0</v>
      </c>
      <c r="BP51" s="96" t="s">
        <v>2</v>
      </c>
      <c r="BQ51" s="96"/>
      <c r="BR51" s="96" t="s">
        <v>5</v>
      </c>
      <c r="BS51" s="96">
        <f t="shared" si="115"/>
        <v>0</v>
      </c>
      <c r="BT51" s="96">
        <f t="shared" si="116"/>
        <v>0</v>
      </c>
      <c r="BU51" s="98" t="s">
        <v>23</v>
      </c>
      <c r="BW51" s="40">
        <f t="shared" si="133"/>
        <v>0</v>
      </c>
    </row>
    <row r="52" spans="1:75">
      <c r="A52" s="103"/>
      <c r="B52" s="96" t="s">
        <v>41</v>
      </c>
      <c r="C52" s="54">
        <f>Gebäudeparameter!C178</f>
        <v>0</v>
      </c>
      <c r="D52" s="96" t="s">
        <v>24</v>
      </c>
      <c r="E52" s="96"/>
      <c r="F52" s="96" t="s">
        <v>23</v>
      </c>
      <c r="G52" s="39">
        <v>0</v>
      </c>
      <c r="H52" s="96">
        <f t="shared" si="117"/>
        <v>0</v>
      </c>
      <c r="I52" s="96">
        <f t="shared" si="118"/>
        <v>0</v>
      </c>
      <c r="J52" s="96"/>
      <c r="K52" s="96"/>
      <c r="L52" s="98"/>
      <c r="M52" s="39">
        <v>0</v>
      </c>
      <c r="N52" s="96">
        <f t="shared" si="119"/>
        <v>0</v>
      </c>
      <c r="O52" s="96">
        <f t="shared" si="120"/>
        <v>0</v>
      </c>
      <c r="P52" s="96"/>
      <c r="Q52" s="96"/>
      <c r="R52" s="96"/>
      <c r="S52" s="39">
        <v>0</v>
      </c>
      <c r="T52" s="96">
        <f t="shared" si="121"/>
        <v>0</v>
      </c>
      <c r="U52" s="96">
        <f t="shared" si="122"/>
        <v>0</v>
      </c>
      <c r="V52" s="96"/>
      <c r="W52" s="96"/>
      <c r="X52" s="98"/>
      <c r="Y52" s="39">
        <v>0</v>
      </c>
      <c r="Z52" s="96">
        <f t="shared" si="123"/>
        <v>0</v>
      </c>
      <c r="AA52" s="96">
        <f t="shared" si="124"/>
        <v>0</v>
      </c>
      <c r="AB52" s="96"/>
      <c r="AC52" s="96"/>
      <c r="AD52" s="98"/>
      <c r="AE52" s="39">
        <v>0</v>
      </c>
      <c r="AF52" s="96">
        <f t="shared" si="125"/>
        <v>0</v>
      </c>
      <c r="AG52" s="96">
        <f t="shared" si="126"/>
        <v>0</v>
      </c>
      <c r="AH52" s="96"/>
      <c r="AI52" s="96"/>
      <c r="AJ52" s="98"/>
      <c r="AK52" s="99">
        <v>0</v>
      </c>
      <c r="AL52" s="96">
        <f t="shared" si="127"/>
        <v>0</v>
      </c>
      <c r="AM52" s="96">
        <f t="shared" si="128"/>
        <v>0</v>
      </c>
      <c r="AN52" s="96"/>
      <c r="AO52" s="96"/>
      <c r="AP52" s="96"/>
      <c r="AQ52" s="39">
        <v>0</v>
      </c>
      <c r="AR52" s="96"/>
      <c r="AS52" s="96">
        <f t="shared" si="112"/>
        <v>0</v>
      </c>
      <c r="AT52" s="96"/>
      <c r="AU52" s="96"/>
      <c r="AV52" s="98"/>
      <c r="AW52" s="39">
        <v>0</v>
      </c>
      <c r="AX52" s="96">
        <f t="shared" si="132"/>
        <v>0</v>
      </c>
      <c r="AY52" s="96">
        <f t="shared" si="129"/>
        <v>0</v>
      </c>
      <c r="AZ52" s="96"/>
      <c r="BA52" s="96"/>
      <c r="BB52" s="98"/>
      <c r="BC52" s="39">
        <v>0</v>
      </c>
      <c r="BD52" s="96"/>
      <c r="BE52" s="96">
        <f t="shared" si="130"/>
        <v>0</v>
      </c>
      <c r="BF52" s="96"/>
      <c r="BG52" s="96"/>
      <c r="BH52" s="98"/>
      <c r="BJ52" s="96" t="s">
        <v>23</v>
      </c>
      <c r="BK52" s="96">
        <f t="shared" si="113"/>
        <v>0</v>
      </c>
      <c r="BL52" s="96" t="s">
        <v>23</v>
      </c>
      <c r="BM52" s="96"/>
      <c r="BN52" s="96" t="s">
        <v>2</v>
      </c>
      <c r="BO52" s="96">
        <f t="shared" si="114"/>
        <v>0</v>
      </c>
      <c r="BP52" s="96" t="s">
        <v>2</v>
      </c>
      <c r="BQ52" s="96"/>
      <c r="BR52" s="96" t="s">
        <v>5</v>
      </c>
      <c r="BS52" s="96">
        <f t="shared" si="115"/>
        <v>0</v>
      </c>
      <c r="BT52" s="96">
        <f t="shared" si="116"/>
        <v>0</v>
      </c>
      <c r="BU52" s="98" t="s">
        <v>23</v>
      </c>
      <c r="BW52" s="40">
        <f t="shared" si="133"/>
        <v>0</v>
      </c>
    </row>
    <row r="53" spans="1:75">
      <c r="A53" s="103"/>
      <c r="B53" s="96" t="s">
        <v>42</v>
      </c>
      <c r="C53" s="54">
        <f>Gebäudeparameter!C179</f>
        <v>0</v>
      </c>
      <c r="D53" s="96" t="s">
        <v>24</v>
      </c>
      <c r="E53" s="96"/>
      <c r="F53" s="96" t="s">
        <v>23</v>
      </c>
      <c r="G53" s="39">
        <v>0</v>
      </c>
      <c r="H53" s="96">
        <f t="shared" si="117"/>
        <v>0</v>
      </c>
      <c r="I53" s="96">
        <f t="shared" si="118"/>
        <v>0</v>
      </c>
      <c r="J53" s="96"/>
      <c r="K53" s="96"/>
      <c r="L53" s="98"/>
      <c r="M53" s="39">
        <v>0</v>
      </c>
      <c r="N53" s="96">
        <f t="shared" si="119"/>
        <v>0</v>
      </c>
      <c r="O53" s="96">
        <f t="shared" si="120"/>
        <v>0</v>
      </c>
      <c r="P53" s="96"/>
      <c r="Q53" s="96"/>
      <c r="R53" s="96"/>
      <c r="S53" s="39">
        <v>0</v>
      </c>
      <c r="T53" s="96">
        <f t="shared" si="121"/>
        <v>0</v>
      </c>
      <c r="U53" s="96">
        <f t="shared" si="122"/>
        <v>0</v>
      </c>
      <c r="V53" s="96"/>
      <c r="W53" s="96"/>
      <c r="X53" s="98"/>
      <c r="Y53" s="39">
        <v>0</v>
      </c>
      <c r="Z53" s="96">
        <f t="shared" si="123"/>
        <v>0</v>
      </c>
      <c r="AA53" s="96">
        <f t="shared" si="124"/>
        <v>0</v>
      </c>
      <c r="AB53" s="96"/>
      <c r="AC53" s="96"/>
      <c r="AD53" s="98"/>
      <c r="AE53" s="39">
        <v>0</v>
      </c>
      <c r="AF53" s="96">
        <f t="shared" si="125"/>
        <v>0</v>
      </c>
      <c r="AG53" s="96">
        <f t="shared" si="126"/>
        <v>0</v>
      </c>
      <c r="AH53" s="96"/>
      <c r="AI53" s="96"/>
      <c r="AJ53" s="98"/>
      <c r="AK53" s="99">
        <v>0</v>
      </c>
      <c r="AL53" s="96">
        <f t="shared" si="127"/>
        <v>0</v>
      </c>
      <c r="AM53" s="96">
        <f t="shared" si="128"/>
        <v>0</v>
      </c>
      <c r="AN53" s="96"/>
      <c r="AO53" s="96"/>
      <c r="AP53" s="96"/>
      <c r="AQ53" s="39">
        <v>0</v>
      </c>
      <c r="AR53" s="96"/>
      <c r="AS53" s="96">
        <f t="shared" si="112"/>
        <v>0</v>
      </c>
      <c r="AT53" s="96"/>
      <c r="AU53" s="96"/>
      <c r="AV53" s="98"/>
      <c r="AW53" s="39">
        <v>0</v>
      </c>
      <c r="AX53" s="96">
        <f t="shared" si="132"/>
        <v>0</v>
      </c>
      <c r="AY53" s="96">
        <f t="shared" si="129"/>
        <v>0</v>
      </c>
      <c r="AZ53" s="96"/>
      <c r="BA53" s="96"/>
      <c r="BB53" s="98"/>
      <c r="BC53" s="39">
        <v>0</v>
      </c>
      <c r="BD53" s="96"/>
      <c r="BE53" s="96">
        <f t="shared" si="130"/>
        <v>0</v>
      </c>
      <c r="BF53" s="96"/>
      <c r="BG53" s="96"/>
      <c r="BH53" s="98"/>
      <c r="BJ53" s="96" t="s">
        <v>23</v>
      </c>
      <c r="BK53" s="96">
        <f t="shared" si="113"/>
        <v>0</v>
      </c>
      <c r="BL53" s="96" t="s">
        <v>23</v>
      </c>
      <c r="BM53" s="96"/>
      <c r="BN53" s="96" t="s">
        <v>2</v>
      </c>
      <c r="BO53" s="96">
        <f t="shared" si="114"/>
        <v>0</v>
      </c>
      <c r="BP53" s="96" t="s">
        <v>2</v>
      </c>
      <c r="BQ53" s="96"/>
      <c r="BR53" s="96" t="s">
        <v>5</v>
      </c>
      <c r="BS53" s="96">
        <f t="shared" si="115"/>
        <v>0</v>
      </c>
      <c r="BT53" s="96">
        <f t="shared" si="116"/>
        <v>0</v>
      </c>
      <c r="BU53" s="98" t="s">
        <v>23</v>
      </c>
      <c r="BW53" s="40"/>
    </row>
    <row r="54" spans="1:75">
      <c r="A54" s="39"/>
      <c r="B54" s="96"/>
      <c r="C54" s="96"/>
      <c r="D54" s="96"/>
      <c r="E54" s="96"/>
      <c r="F54" s="96"/>
      <c r="G54" s="100"/>
      <c r="H54" s="101"/>
      <c r="I54" s="101"/>
      <c r="J54" s="101"/>
      <c r="K54" s="101"/>
      <c r="L54" s="102"/>
      <c r="M54" s="101"/>
      <c r="N54" s="101"/>
      <c r="O54" s="101"/>
      <c r="P54" s="101"/>
      <c r="Q54" s="101"/>
      <c r="R54" s="101"/>
      <c r="S54" s="100"/>
      <c r="T54" s="101"/>
      <c r="U54" s="101"/>
      <c r="V54" s="101"/>
      <c r="W54" s="101"/>
      <c r="X54" s="102"/>
      <c r="Y54" s="100"/>
      <c r="Z54" s="101"/>
      <c r="AA54" s="101"/>
      <c r="AB54" s="101"/>
      <c r="AC54" s="101"/>
      <c r="AD54" s="102"/>
      <c r="AE54" s="100"/>
      <c r="AF54" s="101"/>
      <c r="AG54" s="101"/>
      <c r="AH54" s="101"/>
      <c r="AI54" s="101"/>
      <c r="AJ54" s="102"/>
      <c r="AK54" s="101"/>
      <c r="AL54" s="101"/>
      <c r="AM54" s="101"/>
      <c r="AN54" s="101"/>
      <c r="AO54" s="101"/>
      <c r="AP54" s="101"/>
      <c r="AQ54" s="100"/>
      <c r="AR54" s="101"/>
      <c r="AS54" s="101"/>
      <c r="AT54" s="101"/>
      <c r="AU54" s="101"/>
      <c r="AV54" s="102"/>
      <c r="AW54" s="100"/>
      <c r="AX54" s="101"/>
      <c r="AY54" s="101"/>
      <c r="AZ54" s="101"/>
      <c r="BA54" s="101"/>
      <c r="BB54" s="102"/>
      <c r="BC54" s="100"/>
      <c r="BD54" s="101"/>
      <c r="BE54" s="101"/>
      <c r="BF54" s="101"/>
      <c r="BG54" s="101"/>
      <c r="BH54" s="102"/>
      <c r="BJ54" s="101"/>
      <c r="BK54" s="101">
        <f>SUM(BK44:BK53)</f>
        <v>0</v>
      </c>
      <c r="BL54" s="101" t="s">
        <v>23</v>
      </c>
      <c r="BM54" s="101">
        <f t="shared" ref="BM54" si="134">SUM(BM44:BM53)</f>
        <v>360</v>
      </c>
      <c r="BN54" s="101"/>
      <c r="BO54" s="101">
        <f t="shared" ref="BO54" si="135">SUM(BO44:BO53)</f>
        <v>0</v>
      </c>
      <c r="BP54" s="101" t="s">
        <v>2</v>
      </c>
      <c r="BQ54" s="101"/>
      <c r="BR54" s="101"/>
      <c r="BS54" s="101">
        <f t="shared" ref="BS54:BT54" si="136">SUM(BS44:BS53)</f>
        <v>0</v>
      </c>
      <c r="BT54" s="101">
        <f t="shared" si="136"/>
        <v>0</v>
      </c>
      <c r="BU54" s="102" t="s">
        <v>23</v>
      </c>
      <c r="BW54" s="40"/>
    </row>
    <row r="55" spans="1:75">
      <c r="A55" s="39"/>
      <c r="B55" s="99" t="s">
        <v>321</v>
      </c>
      <c r="C55" s="96"/>
      <c r="D55" s="96"/>
      <c r="E55" s="96"/>
      <c r="F55" s="96"/>
      <c r="G55" s="104">
        <f>SUM(G44:G53)</f>
        <v>0</v>
      </c>
      <c r="H55" s="105">
        <f t="shared" ref="H55:BH55" si="137">SUM(H44:H53)</f>
        <v>0</v>
      </c>
      <c r="I55" s="105">
        <f t="shared" si="137"/>
        <v>0</v>
      </c>
      <c r="J55" s="105">
        <f t="shared" si="137"/>
        <v>0</v>
      </c>
      <c r="K55" s="105">
        <f t="shared" si="137"/>
        <v>0</v>
      </c>
      <c r="L55" s="105">
        <f t="shared" si="137"/>
        <v>0</v>
      </c>
      <c r="M55" s="105">
        <f t="shared" si="137"/>
        <v>0</v>
      </c>
      <c r="N55" s="105">
        <f t="shared" si="137"/>
        <v>0</v>
      </c>
      <c r="O55" s="105">
        <f t="shared" si="137"/>
        <v>0</v>
      </c>
      <c r="P55" s="105">
        <f t="shared" si="137"/>
        <v>0</v>
      </c>
      <c r="Q55" s="105">
        <f t="shared" si="137"/>
        <v>0</v>
      </c>
      <c r="R55" s="105">
        <f t="shared" si="137"/>
        <v>0</v>
      </c>
      <c r="S55" s="105">
        <f t="shared" si="137"/>
        <v>0</v>
      </c>
      <c r="T55" s="105">
        <f t="shared" si="137"/>
        <v>0</v>
      </c>
      <c r="U55" s="105">
        <f t="shared" si="137"/>
        <v>0</v>
      </c>
      <c r="V55" s="105">
        <f t="shared" si="137"/>
        <v>0</v>
      </c>
      <c r="W55" s="105">
        <f t="shared" si="137"/>
        <v>0</v>
      </c>
      <c r="X55" s="105">
        <f t="shared" si="137"/>
        <v>0</v>
      </c>
      <c r="Y55" s="105">
        <f t="shared" si="137"/>
        <v>0</v>
      </c>
      <c r="Z55" s="105">
        <f t="shared" si="137"/>
        <v>0</v>
      </c>
      <c r="AA55" s="105">
        <f t="shared" si="137"/>
        <v>0</v>
      </c>
      <c r="AB55" s="105">
        <f t="shared" si="137"/>
        <v>0</v>
      </c>
      <c r="AC55" s="105">
        <f t="shared" si="137"/>
        <v>0</v>
      </c>
      <c r="AD55" s="105">
        <f t="shared" si="137"/>
        <v>0</v>
      </c>
      <c r="AE55" s="105">
        <f t="shared" si="137"/>
        <v>0</v>
      </c>
      <c r="AF55" s="105">
        <f t="shared" si="137"/>
        <v>0</v>
      </c>
      <c r="AG55" s="105">
        <f t="shared" si="137"/>
        <v>0</v>
      </c>
      <c r="AH55" s="105">
        <f t="shared" si="137"/>
        <v>0</v>
      </c>
      <c r="AI55" s="105">
        <f t="shared" si="137"/>
        <v>0</v>
      </c>
      <c r="AJ55" s="105">
        <f t="shared" si="137"/>
        <v>0</v>
      </c>
      <c r="AK55" s="105">
        <f t="shared" si="137"/>
        <v>0</v>
      </c>
      <c r="AL55" s="105">
        <f t="shared" si="137"/>
        <v>0</v>
      </c>
      <c r="AM55" s="105">
        <f t="shared" si="137"/>
        <v>0</v>
      </c>
      <c r="AN55" s="105">
        <f t="shared" si="137"/>
        <v>0</v>
      </c>
      <c r="AO55" s="105">
        <f t="shared" si="137"/>
        <v>0</v>
      </c>
      <c r="AP55" s="105">
        <f t="shared" si="137"/>
        <v>0</v>
      </c>
      <c r="AQ55" s="105">
        <f t="shared" ref="AQ55:AV55" si="138">SUM(AQ44:AQ53)</f>
        <v>0</v>
      </c>
      <c r="AR55" s="105">
        <f t="shared" si="138"/>
        <v>0</v>
      </c>
      <c r="AS55" s="105">
        <f t="shared" si="138"/>
        <v>0</v>
      </c>
      <c r="AT55" s="105">
        <f t="shared" si="138"/>
        <v>0</v>
      </c>
      <c r="AU55" s="105">
        <f t="shared" si="138"/>
        <v>0</v>
      </c>
      <c r="AV55" s="105">
        <f t="shared" si="138"/>
        <v>0</v>
      </c>
      <c r="AW55" s="105">
        <f t="shared" si="137"/>
        <v>0</v>
      </c>
      <c r="AX55" s="105">
        <f t="shared" si="137"/>
        <v>0</v>
      </c>
      <c r="AY55" s="105">
        <f t="shared" si="137"/>
        <v>0</v>
      </c>
      <c r="AZ55" s="105">
        <f t="shared" si="137"/>
        <v>0</v>
      </c>
      <c r="BA55" s="105">
        <f t="shared" si="137"/>
        <v>0</v>
      </c>
      <c r="BB55" s="105">
        <f t="shared" si="137"/>
        <v>0</v>
      </c>
      <c r="BC55" s="105">
        <f t="shared" si="137"/>
        <v>0</v>
      </c>
      <c r="BD55" s="105">
        <f t="shared" si="137"/>
        <v>0</v>
      </c>
      <c r="BE55" s="105">
        <f t="shared" si="137"/>
        <v>0</v>
      </c>
      <c r="BF55" s="105">
        <f t="shared" si="137"/>
        <v>0</v>
      </c>
      <c r="BG55" s="105">
        <f t="shared" si="137"/>
        <v>0</v>
      </c>
      <c r="BH55" s="106">
        <f t="shared" si="137"/>
        <v>0</v>
      </c>
      <c r="BJ55" s="96"/>
      <c r="BK55" s="96"/>
      <c r="BL55" s="96"/>
      <c r="BM55" s="96"/>
      <c r="BN55" s="96"/>
      <c r="BO55" s="96"/>
      <c r="BP55" s="96"/>
      <c r="BQ55" s="96"/>
      <c r="BR55" s="96"/>
      <c r="BS55" s="96"/>
      <c r="BT55" s="96"/>
      <c r="BU55" s="98"/>
      <c r="BW55" s="40"/>
    </row>
    <row r="56" spans="1:75">
      <c r="A56" s="39"/>
      <c r="B56" s="99" t="s">
        <v>322</v>
      </c>
      <c r="C56" s="96"/>
      <c r="D56" s="96"/>
      <c r="E56" s="96"/>
      <c r="F56" s="96"/>
      <c r="G56" s="104"/>
      <c r="H56" s="105"/>
      <c r="I56" s="105"/>
      <c r="J56" s="105"/>
      <c r="K56" s="105"/>
      <c r="L56" s="106"/>
      <c r="M56" s="104"/>
      <c r="N56" s="105"/>
      <c r="O56" s="105"/>
      <c r="P56" s="105"/>
      <c r="Q56" s="105"/>
      <c r="R56" s="106"/>
      <c r="S56" s="104"/>
      <c r="T56" s="105"/>
      <c r="U56" s="105"/>
      <c r="V56" s="105"/>
      <c r="W56" s="105"/>
      <c r="X56" s="106"/>
      <c r="Y56" s="104"/>
      <c r="Z56" s="105"/>
      <c r="AA56" s="105"/>
      <c r="AB56" s="105"/>
      <c r="AC56" s="105"/>
      <c r="AD56" s="106"/>
      <c r="AE56" s="100">
        <v>2</v>
      </c>
      <c r="AF56" s="101">
        <v>2</v>
      </c>
      <c r="AG56" s="105"/>
      <c r="AH56" s="105"/>
      <c r="AI56" s="105"/>
      <c r="AJ56" s="106"/>
      <c r="AK56" s="104"/>
      <c r="AL56" s="105"/>
      <c r="AM56" s="105"/>
      <c r="AN56" s="105"/>
      <c r="AO56" s="105"/>
      <c r="AP56" s="106"/>
      <c r="AQ56" s="104"/>
      <c r="AR56" s="105"/>
      <c r="AS56" s="105"/>
      <c r="AT56" s="105"/>
      <c r="AU56" s="105"/>
      <c r="AV56" s="106"/>
      <c r="AW56" s="104">
        <v>2</v>
      </c>
      <c r="AX56" s="105"/>
      <c r="AY56" s="105"/>
      <c r="AZ56" s="105"/>
      <c r="BA56" s="105"/>
      <c r="BB56" s="106"/>
      <c r="BC56" s="104"/>
      <c r="BD56" s="105">
        <v>2</v>
      </c>
      <c r="BE56" s="105">
        <v>2</v>
      </c>
      <c r="BF56" s="105"/>
      <c r="BG56" s="105"/>
      <c r="BH56" s="106"/>
      <c r="BJ56" s="96"/>
      <c r="BK56" s="96"/>
      <c r="BL56" s="96"/>
      <c r="BM56" s="96"/>
      <c r="BN56" s="96"/>
      <c r="BO56" s="96"/>
      <c r="BP56" s="96"/>
      <c r="BQ56" s="96"/>
      <c r="BR56" s="96"/>
      <c r="BS56" s="96"/>
      <c r="BT56" s="96"/>
      <c r="BU56" s="98"/>
      <c r="BW56" s="40"/>
    </row>
    <row r="57" spans="1:75" s="138" customFormat="1">
      <c r="A57" s="135"/>
      <c r="B57" s="136" t="s">
        <v>323</v>
      </c>
      <c r="C57" s="136"/>
      <c r="D57" s="136"/>
      <c r="E57" s="136"/>
      <c r="F57" s="136"/>
      <c r="G57" s="143">
        <f>G56+G55</f>
        <v>0</v>
      </c>
      <c r="H57" s="143">
        <f t="shared" ref="H57" si="139">H56+H55</f>
        <v>0</v>
      </c>
      <c r="I57" s="143">
        <f t="shared" ref="I57" si="140">I56+I55</f>
        <v>0</v>
      </c>
      <c r="J57" s="143">
        <f t="shared" ref="J57" si="141">J56+J55</f>
        <v>0</v>
      </c>
      <c r="K57" s="143">
        <f t="shared" ref="K57" si="142">K56+K55</f>
        <v>0</v>
      </c>
      <c r="L57" s="143">
        <f t="shared" ref="L57" si="143">L56+L55</f>
        <v>0</v>
      </c>
      <c r="M57" s="143">
        <f t="shared" ref="M57" si="144">M56+M55</f>
        <v>0</v>
      </c>
      <c r="N57" s="143">
        <f t="shared" ref="N57" si="145">N56+N55</f>
        <v>0</v>
      </c>
      <c r="O57" s="143">
        <f t="shared" ref="O57" si="146">O56+O55</f>
        <v>0</v>
      </c>
      <c r="P57" s="143">
        <f t="shared" ref="P57" si="147">P56+P55</f>
        <v>0</v>
      </c>
      <c r="Q57" s="143">
        <f t="shared" ref="Q57" si="148">Q56+Q55</f>
        <v>0</v>
      </c>
      <c r="R57" s="143">
        <f t="shared" ref="R57" si="149">R56+R55</f>
        <v>0</v>
      </c>
      <c r="S57" s="143">
        <f t="shared" ref="S57" si="150">S56+S55</f>
        <v>0</v>
      </c>
      <c r="T57" s="143">
        <f t="shared" ref="T57" si="151">T56+T55</f>
        <v>0</v>
      </c>
      <c r="U57" s="143">
        <f t="shared" ref="U57" si="152">U56+U55</f>
        <v>0</v>
      </c>
      <c r="V57" s="143">
        <f t="shared" ref="V57" si="153">V56+V55</f>
        <v>0</v>
      </c>
      <c r="W57" s="143">
        <f t="shared" ref="W57" si="154">W56+W55</f>
        <v>0</v>
      </c>
      <c r="X57" s="143">
        <f t="shared" ref="X57" si="155">X56+X55</f>
        <v>0</v>
      </c>
      <c r="Y57" s="143">
        <f t="shared" ref="Y57" si="156">Y56+Y55</f>
        <v>0</v>
      </c>
      <c r="Z57" s="143">
        <f t="shared" ref="Z57" si="157">Z56+Z55</f>
        <v>0</v>
      </c>
      <c r="AA57" s="143">
        <f t="shared" ref="AA57" si="158">AA56+AA55</f>
        <v>0</v>
      </c>
      <c r="AB57" s="143">
        <f t="shared" ref="AB57" si="159">AB56+AB55</f>
        <v>0</v>
      </c>
      <c r="AC57" s="143">
        <f t="shared" ref="AC57" si="160">AC56+AC55</f>
        <v>0</v>
      </c>
      <c r="AD57" s="143">
        <f t="shared" ref="AD57" si="161">AD56+AD55</f>
        <v>0</v>
      </c>
      <c r="AE57" s="143">
        <f t="shared" ref="AE57" si="162">AE56+AE55</f>
        <v>2</v>
      </c>
      <c r="AF57" s="143">
        <f t="shared" ref="AF57" si="163">AF56+AF55</f>
        <v>2</v>
      </c>
      <c r="AG57" s="143">
        <f t="shared" ref="AG57" si="164">AG56+AG55</f>
        <v>0</v>
      </c>
      <c r="AH57" s="143">
        <f t="shared" ref="AH57" si="165">AH56+AH55</f>
        <v>0</v>
      </c>
      <c r="AI57" s="143">
        <f t="shared" ref="AI57" si="166">AI56+AI55</f>
        <v>0</v>
      </c>
      <c r="AJ57" s="143">
        <f t="shared" ref="AJ57" si="167">AJ56+AJ55</f>
        <v>0</v>
      </c>
      <c r="AK57" s="143">
        <f t="shared" ref="AK57" si="168">AK56+AK55</f>
        <v>0</v>
      </c>
      <c r="AL57" s="143">
        <f t="shared" ref="AL57" si="169">AL56+AL55</f>
        <v>0</v>
      </c>
      <c r="AM57" s="143">
        <f t="shared" ref="AM57" si="170">AM56+AM55</f>
        <v>0</v>
      </c>
      <c r="AN57" s="143">
        <f t="shared" ref="AN57" si="171">AN56+AN55</f>
        <v>0</v>
      </c>
      <c r="AO57" s="143">
        <f t="shared" ref="AO57" si="172">AO56+AO55</f>
        <v>0</v>
      </c>
      <c r="AP57" s="143">
        <f t="shared" ref="AP57" si="173">AP56+AP55</f>
        <v>0</v>
      </c>
      <c r="AQ57" s="143">
        <f t="shared" ref="AQ57" si="174">AQ56+AQ55</f>
        <v>0</v>
      </c>
      <c r="AR57" s="143">
        <f t="shared" ref="AR57" si="175">AR56+AR55</f>
        <v>0</v>
      </c>
      <c r="AS57" s="143">
        <f t="shared" ref="AS57" si="176">AS56+AS55</f>
        <v>0</v>
      </c>
      <c r="AT57" s="143">
        <f t="shared" ref="AT57" si="177">AT56+AT55</f>
        <v>0</v>
      </c>
      <c r="AU57" s="143">
        <f t="shared" ref="AU57" si="178">AU56+AU55</f>
        <v>0</v>
      </c>
      <c r="AV57" s="143">
        <f t="shared" ref="AV57" si="179">AV56+AV55</f>
        <v>0</v>
      </c>
      <c r="AW57" s="143">
        <f t="shared" ref="AW57" si="180">AW56+AW55</f>
        <v>2</v>
      </c>
      <c r="AX57" s="143">
        <f t="shared" ref="AX57" si="181">AX56+AX55</f>
        <v>0</v>
      </c>
      <c r="AY57" s="143">
        <f t="shared" ref="AY57" si="182">AY56+AY55</f>
        <v>0</v>
      </c>
      <c r="AZ57" s="143">
        <f t="shared" ref="AZ57" si="183">AZ56+AZ55</f>
        <v>0</v>
      </c>
      <c r="BA57" s="143">
        <f t="shared" ref="BA57" si="184">BA56+BA55</f>
        <v>0</v>
      </c>
      <c r="BB57" s="143">
        <f t="shared" ref="BB57" si="185">BB56+BB55</f>
        <v>0</v>
      </c>
      <c r="BC57" s="143">
        <f t="shared" ref="BC57" si="186">BC56+BC55</f>
        <v>0</v>
      </c>
      <c r="BD57" s="143">
        <f t="shared" ref="BD57" si="187">BD56+BD55</f>
        <v>2</v>
      </c>
      <c r="BE57" s="143">
        <f t="shared" ref="BE57" si="188">BE56+BE55</f>
        <v>2</v>
      </c>
      <c r="BF57" s="143">
        <f t="shared" ref="BF57" si="189">BF56+BF55</f>
        <v>0</v>
      </c>
      <c r="BG57" s="143">
        <f t="shared" ref="BG57" si="190">BG56+BG55</f>
        <v>0</v>
      </c>
      <c r="BH57" s="143">
        <f t="shared" ref="BH57" si="191">BH56+BH55</f>
        <v>0</v>
      </c>
      <c r="BI57" s="96"/>
      <c r="BJ57" s="136"/>
      <c r="BK57" s="136"/>
      <c r="BL57" s="136"/>
      <c r="BM57" s="136"/>
      <c r="BN57" s="136"/>
      <c r="BO57" s="136"/>
      <c r="BP57" s="136"/>
      <c r="BQ57" s="136"/>
      <c r="BR57" s="136"/>
      <c r="BS57" s="136"/>
      <c r="BT57" s="136"/>
      <c r="BU57" s="137"/>
      <c r="BW57" s="139"/>
    </row>
    <row r="58" spans="1:75" s="138" customFormat="1">
      <c r="A58" s="135"/>
      <c r="B58" s="143" t="s">
        <v>348</v>
      </c>
      <c r="C58" s="143"/>
      <c r="D58" s="143"/>
      <c r="E58" s="143"/>
      <c r="F58" s="143" t="s">
        <v>349</v>
      </c>
      <c r="G58" s="143">
        <f>'Struktur Brandschutzelemente'!H57*'Kosten Brandschutzelemente'!C48+I57*'Kosten Brandschutzelemente'!C49+'Kosten Brandschutzelemente'!C47*'Struktur Brandschutzelemente'!G57</f>
        <v>0</v>
      </c>
      <c r="H58" s="143"/>
      <c r="I58" s="143"/>
      <c r="J58" s="143"/>
      <c r="K58" s="143"/>
      <c r="L58" s="143"/>
      <c r="M58" s="143">
        <f>M57*'Kosten Brandschutzelemente'!C47+'Kosten Brandschutzelemente'!C48*'Struktur Brandschutzelemente'!N57+'Struktur Brandschutzelemente'!O57*'Kosten Brandschutzelemente'!C49</f>
        <v>0</v>
      </c>
      <c r="N58" s="143"/>
      <c r="O58" s="143"/>
      <c r="P58" s="143"/>
      <c r="Q58" s="143"/>
      <c r="R58" s="143"/>
      <c r="S58" s="143">
        <f>S57*'Kosten Brandschutzelemente'!C47+'Kosten Brandschutzelemente'!C48*'Struktur Brandschutzelemente'!T57+'Struktur Brandschutzelemente'!U57*'Kosten Brandschutzelemente'!C49</f>
        <v>0</v>
      </c>
      <c r="T58" s="143"/>
      <c r="U58" s="143"/>
      <c r="V58" s="143"/>
      <c r="W58" s="143"/>
      <c r="X58" s="143"/>
      <c r="Y58" s="143">
        <f>Y57*'Kosten Brandschutzelemente'!C47+'Kosten Brandschutzelemente'!C48*'Struktur Brandschutzelemente'!Z57+'Struktur Brandschutzelemente'!AA57*'Kosten Brandschutzelemente'!C49</f>
        <v>0</v>
      </c>
      <c r="Z58" s="143"/>
      <c r="AA58" s="143"/>
      <c r="AB58" s="143"/>
      <c r="AC58" s="143"/>
      <c r="AD58" s="143"/>
      <c r="AE58" s="143">
        <f>AE57*'Kosten Brandschutzelemente'!C47+'Kosten Brandschutzelemente'!C48*'Struktur Brandschutzelemente'!AF57+'Struktur Brandschutzelemente'!AG57*'Kosten Brandschutzelemente'!C49</f>
        <v>0</v>
      </c>
      <c r="AF58" s="143"/>
      <c r="AG58" s="143"/>
      <c r="AH58" s="143"/>
      <c r="AI58" s="143"/>
      <c r="AJ58" s="143"/>
      <c r="AK58" s="143">
        <f>AK57*'Kosten Brandschutzelemente'!C47+'Kosten Brandschutzelemente'!C48*'Struktur Brandschutzelemente'!AL57+'Struktur Brandschutzelemente'!AM57*'Kosten Brandschutzelemente'!C49</f>
        <v>0</v>
      </c>
      <c r="AL58" s="143"/>
      <c r="AM58" s="143"/>
      <c r="AN58" s="143"/>
      <c r="AO58" s="143"/>
      <c r="AP58" s="143"/>
      <c r="AQ58" s="143">
        <f>AQ57*'Kosten Brandschutzelemente'!C47+'Kosten Brandschutzelemente'!C48*'Struktur Brandschutzelemente'!AR57+'Struktur Brandschutzelemente'!AS57*'Kosten Brandschutzelemente'!C49</f>
        <v>0</v>
      </c>
      <c r="AR58" s="143"/>
      <c r="AS58" s="143"/>
      <c r="AT58" s="143"/>
      <c r="AU58" s="143"/>
      <c r="AV58" s="143"/>
      <c r="AW58" s="143">
        <f>AW57*'Kosten Brandschutzelemente'!C47+'Kosten Brandschutzelemente'!C48*'Struktur Brandschutzelemente'!AX57+'Struktur Brandschutzelemente'!AY57*'Kosten Brandschutzelemente'!C49</f>
        <v>0</v>
      </c>
      <c r="AX58" s="143"/>
      <c r="AY58" s="143"/>
      <c r="AZ58" s="143"/>
      <c r="BA58" s="143"/>
      <c r="BB58" s="143"/>
      <c r="BC58" s="143">
        <f>BC57*'Kosten Brandschutzelemente'!C47+'Kosten Brandschutzelemente'!C48*'Struktur Brandschutzelemente'!BD57+'Struktur Brandschutzelemente'!BE57*'Kosten Brandschutzelemente'!C49</f>
        <v>0</v>
      </c>
      <c r="BD58" s="143"/>
      <c r="BE58" s="143"/>
      <c r="BF58" s="143"/>
      <c r="BG58" s="143"/>
      <c r="BH58" s="143"/>
      <c r="BI58" s="96"/>
      <c r="BJ58" s="136"/>
      <c r="BK58" s="136"/>
      <c r="BL58" s="136"/>
      <c r="BM58" s="136"/>
      <c r="BN58" s="136"/>
      <c r="BO58" s="136"/>
      <c r="BP58" s="136"/>
      <c r="BQ58" s="136"/>
      <c r="BR58" s="136"/>
      <c r="BS58" s="136"/>
      <c r="BT58" s="136"/>
      <c r="BU58" s="137"/>
      <c r="BW58" s="139"/>
    </row>
    <row r="59" spans="1:75" s="138" customFormat="1">
      <c r="A59" s="135"/>
      <c r="B59" s="143" t="s">
        <v>353</v>
      </c>
      <c r="C59" s="143"/>
      <c r="D59" s="143"/>
      <c r="E59" s="143"/>
      <c r="F59" s="143" t="s">
        <v>349</v>
      </c>
      <c r="G59" s="143">
        <f>G57*'Kosten Brandschutzelemente'!C56</f>
        <v>0</v>
      </c>
      <c r="H59" s="143"/>
      <c r="I59" s="143"/>
      <c r="J59" s="143"/>
      <c r="K59" s="143"/>
      <c r="L59" s="143"/>
      <c r="M59" s="143">
        <f>M57*'Kosten Brandschutzelemente'!C56</f>
        <v>0</v>
      </c>
      <c r="N59" s="143"/>
      <c r="O59" s="143"/>
      <c r="P59" s="143"/>
      <c r="Q59" s="143"/>
      <c r="R59" s="143"/>
      <c r="S59" s="143">
        <f>S57*'Kosten Brandschutzelemente'!C56</f>
        <v>0</v>
      </c>
      <c r="T59" s="143"/>
      <c r="U59" s="143"/>
      <c r="V59" s="143"/>
      <c r="W59" s="143"/>
      <c r="X59" s="143"/>
      <c r="Y59" s="143">
        <f>Y57*'Kosten Brandschutzelemente'!C56</f>
        <v>0</v>
      </c>
      <c r="Z59" s="143"/>
      <c r="AA59" s="143"/>
      <c r="AB59" s="143"/>
      <c r="AC59" s="143"/>
      <c r="AD59" s="143"/>
      <c r="AE59" s="143">
        <f>AE57*'Kosten Brandschutzelemente'!C56</f>
        <v>0</v>
      </c>
      <c r="AF59" s="143"/>
      <c r="AG59" s="143"/>
      <c r="AH59" s="143"/>
      <c r="AI59" s="143"/>
      <c r="AJ59" s="143"/>
      <c r="AK59" s="143">
        <f>AK57*'Kosten Brandschutzelemente'!C56</f>
        <v>0</v>
      </c>
      <c r="AL59" s="143"/>
      <c r="AM59" s="143"/>
      <c r="AN59" s="143"/>
      <c r="AO59" s="143"/>
      <c r="AP59" s="143"/>
      <c r="AQ59" s="143">
        <f>AQ57*'Kosten Brandschutzelemente'!C56</f>
        <v>0</v>
      </c>
      <c r="AR59" s="143"/>
      <c r="AS59" s="143"/>
      <c r="AT59" s="143"/>
      <c r="AU59" s="143"/>
      <c r="AV59" s="143"/>
      <c r="AW59" s="143">
        <f>AW57*'Kosten Brandschutzelemente'!C56</f>
        <v>0</v>
      </c>
      <c r="AX59" s="143"/>
      <c r="AY59" s="143"/>
      <c r="AZ59" s="143"/>
      <c r="BA59" s="143"/>
      <c r="BB59" s="143"/>
      <c r="BC59" s="143">
        <f>BC57*'Kosten Brandschutzelemente'!C56</f>
        <v>0</v>
      </c>
      <c r="BD59" s="143"/>
      <c r="BE59" s="143"/>
      <c r="BF59" s="143"/>
      <c r="BG59" s="143"/>
      <c r="BH59" s="143"/>
      <c r="BI59" s="96"/>
      <c r="BJ59" s="136"/>
      <c r="BK59" s="136"/>
      <c r="BL59" s="136"/>
      <c r="BM59" s="136"/>
      <c r="BN59" s="136"/>
      <c r="BO59" s="136"/>
      <c r="BP59" s="136"/>
      <c r="BQ59" s="136"/>
      <c r="BR59" s="136"/>
      <c r="BS59" s="136"/>
      <c r="BT59" s="136"/>
      <c r="BU59" s="137"/>
      <c r="BW59" s="139"/>
    </row>
    <row r="60" spans="1:75">
      <c r="A60" s="100"/>
      <c r="B60" s="101"/>
      <c r="C60" s="101"/>
      <c r="D60" s="101"/>
      <c r="E60" s="101"/>
      <c r="F60" s="101"/>
      <c r="G60" s="101"/>
      <c r="H60" s="101"/>
      <c r="I60" s="101"/>
      <c r="J60" s="101"/>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c r="AW60" s="101"/>
      <c r="AX60" s="101"/>
      <c r="AY60" s="101"/>
      <c r="AZ60" s="101"/>
      <c r="BA60" s="101"/>
      <c r="BB60" s="101"/>
      <c r="BC60" s="101"/>
      <c r="BD60" s="101"/>
      <c r="BE60" s="101"/>
      <c r="BF60" s="101"/>
      <c r="BG60" s="101"/>
      <c r="BH60" s="101"/>
      <c r="BJ60" s="101"/>
      <c r="BK60" s="101"/>
      <c r="BL60" s="101"/>
      <c r="BM60" s="101"/>
      <c r="BN60" s="101"/>
      <c r="BO60" s="101"/>
      <c r="BP60" s="101"/>
      <c r="BQ60" s="101"/>
      <c r="BR60" s="101"/>
      <c r="BS60" s="101"/>
      <c r="BT60" s="101"/>
      <c r="BU60" s="102"/>
      <c r="BW60" s="40"/>
    </row>
    <row r="61" spans="1:75" ht="15" customHeight="1">
      <c r="A61" s="38" t="s">
        <v>163</v>
      </c>
      <c r="G61" s="204" t="s">
        <v>238</v>
      </c>
      <c r="H61" s="205"/>
      <c r="I61" s="205"/>
      <c r="J61" s="205"/>
      <c r="K61" s="205"/>
      <c r="L61" s="206"/>
      <c r="M61" s="204" t="s">
        <v>239</v>
      </c>
      <c r="N61" s="205"/>
      <c r="O61" s="205"/>
      <c r="P61" s="205"/>
      <c r="Q61" s="205"/>
      <c r="R61" s="206"/>
      <c r="S61" s="204" t="s">
        <v>235</v>
      </c>
      <c r="T61" s="205"/>
      <c r="U61" s="205"/>
      <c r="V61" s="205"/>
      <c r="W61" s="205"/>
      <c r="X61" s="206"/>
      <c r="Y61" s="204" t="s">
        <v>236</v>
      </c>
      <c r="Z61" s="205"/>
      <c r="AA61" s="205"/>
      <c r="AB61" s="205"/>
      <c r="AC61" s="205"/>
      <c r="AD61" s="206"/>
      <c r="AE61" s="204" t="s">
        <v>237</v>
      </c>
      <c r="AF61" s="205"/>
      <c r="AG61" s="205"/>
      <c r="AH61" s="205"/>
      <c r="AI61" s="205"/>
      <c r="AJ61" s="206"/>
      <c r="AK61" s="204" t="s">
        <v>269</v>
      </c>
      <c r="AL61" s="205"/>
      <c r="AM61" s="205"/>
      <c r="AN61" s="205"/>
      <c r="AO61" s="205"/>
      <c r="AP61" s="206"/>
      <c r="AQ61" s="204" t="s">
        <v>332</v>
      </c>
      <c r="AR61" s="205"/>
      <c r="AS61" s="205"/>
      <c r="AT61" s="205"/>
      <c r="AU61" s="205"/>
      <c r="AV61" s="206"/>
      <c r="AW61" s="204" t="s">
        <v>331</v>
      </c>
      <c r="AX61" s="205"/>
      <c r="AY61" s="205"/>
      <c r="AZ61" s="205"/>
      <c r="BA61" s="205"/>
      <c r="BB61" s="206"/>
      <c r="BC61" s="204" t="s">
        <v>280</v>
      </c>
      <c r="BD61" s="205"/>
      <c r="BE61" s="205"/>
      <c r="BF61" s="205"/>
      <c r="BG61" s="205"/>
      <c r="BH61" s="206"/>
      <c r="BW61" s="40"/>
    </row>
    <row r="62" spans="1:75">
      <c r="A62" s="38" t="s">
        <v>30</v>
      </c>
      <c r="G62" s="207"/>
      <c r="H62" s="208"/>
      <c r="I62" s="208"/>
      <c r="J62" s="208"/>
      <c r="K62" s="208"/>
      <c r="L62" s="209"/>
      <c r="M62" s="207"/>
      <c r="N62" s="208"/>
      <c r="O62" s="208"/>
      <c r="P62" s="208"/>
      <c r="Q62" s="208"/>
      <c r="R62" s="209"/>
      <c r="S62" s="207"/>
      <c r="T62" s="208"/>
      <c r="U62" s="208"/>
      <c r="V62" s="208"/>
      <c r="W62" s="208"/>
      <c r="X62" s="209"/>
      <c r="Y62" s="207"/>
      <c r="Z62" s="208"/>
      <c r="AA62" s="208"/>
      <c r="AB62" s="208"/>
      <c r="AC62" s="208"/>
      <c r="AD62" s="209"/>
      <c r="AE62" s="207"/>
      <c r="AF62" s="208"/>
      <c r="AG62" s="208"/>
      <c r="AH62" s="208"/>
      <c r="AI62" s="208"/>
      <c r="AJ62" s="209"/>
      <c r="AK62" s="210"/>
      <c r="AL62" s="211"/>
      <c r="AM62" s="211"/>
      <c r="AN62" s="211"/>
      <c r="AO62" s="211"/>
      <c r="AP62" s="212"/>
      <c r="AQ62" s="210"/>
      <c r="AR62" s="211"/>
      <c r="AS62" s="211"/>
      <c r="AT62" s="211"/>
      <c r="AU62" s="211"/>
      <c r="AV62" s="212"/>
      <c r="AW62" s="207"/>
      <c r="AX62" s="208"/>
      <c r="AY62" s="208"/>
      <c r="AZ62" s="208"/>
      <c r="BA62" s="208"/>
      <c r="BB62" s="209"/>
      <c r="BC62" s="207"/>
      <c r="BD62" s="208"/>
      <c r="BE62" s="208"/>
      <c r="BF62" s="208"/>
      <c r="BG62" s="208"/>
      <c r="BH62" s="209"/>
      <c r="BW62" s="40"/>
    </row>
    <row r="63" spans="1:75">
      <c r="A63" s="91" t="s">
        <v>262</v>
      </c>
      <c r="B63" s="92" t="s">
        <v>31</v>
      </c>
      <c r="C63" s="92" t="s">
        <v>48</v>
      </c>
      <c r="D63" s="92"/>
      <c r="E63" s="92" t="s">
        <v>44</v>
      </c>
      <c r="F63" s="92"/>
      <c r="G63" s="91" t="s">
        <v>219</v>
      </c>
      <c r="H63" s="92" t="s">
        <v>218</v>
      </c>
      <c r="I63" s="92" t="s">
        <v>216</v>
      </c>
      <c r="J63" s="92" t="s">
        <v>217</v>
      </c>
      <c r="K63" s="93" t="s">
        <v>220</v>
      </c>
      <c r="L63" s="94"/>
      <c r="M63" s="91" t="s">
        <v>219</v>
      </c>
      <c r="N63" s="92" t="s">
        <v>218</v>
      </c>
      <c r="O63" s="92" t="s">
        <v>216</v>
      </c>
      <c r="P63" s="92" t="s">
        <v>217</v>
      </c>
      <c r="Q63" s="93" t="s">
        <v>220</v>
      </c>
      <c r="R63" s="94"/>
      <c r="S63" s="91" t="s">
        <v>219</v>
      </c>
      <c r="T63" s="92" t="s">
        <v>218</v>
      </c>
      <c r="U63" s="92" t="s">
        <v>216</v>
      </c>
      <c r="V63" s="92" t="s">
        <v>217</v>
      </c>
      <c r="W63" s="93" t="s">
        <v>220</v>
      </c>
      <c r="X63" s="94"/>
      <c r="Y63" s="91" t="s">
        <v>219</v>
      </c>
      <c r="Z63" s="92" t="s">
        <v>218</v>
      </c>
      <c r="AA63" s="92" t="s">
        <v>216</v>
      </c>
      <c r="AB63" s="92" t="s">
        <v>217</v>
      </c>
      <c r="AC63" s="93" t="s">
        <v>220</v>
      </c>
      <c r="AD63" s="94"/>
      <c r="AE63" s="91" t="s">
        <v>219</v>
      </c>
      <c r="AF63" s="92" t="s">
        <v>218</v>
      </c>
      <c r="AG63" s="92" t="s">
        <v>216</v>
      </c>
      <c r="AH63" s="92" t="s">
        <v>217</v>
      </c>
      <c r="AI63" s="93" t="s">
        <v>220</v>
      </c>
      <c r="AJ63" s="94"/>
      <c r="AK63" s="91" t="s">
        <v>219</v>
      </c>
      <c r="AL63" s="92" t="s">
        <v>218</v>
      </c>
      <c r="AM63" s="92" t="s">
        <v>216</v>
      </c>
      <c r="AN63" s="92" t="s">
        <v>245</v>
      </c>
      <c r="AO63" s="93" t="s">
        <v>246</v>
      </c>
      <c r="AP63" s="93" t="s">
        <v>220</v>
      </c>
      <c r="AQ63" s="91" t="s">
        <v>219</v>
      </c>
      <c r="AR63" s="92" t="s">
        <v>218</v>
      </c>
      <c r="AS63" s="92" t="s">
        <v>216</v>
      </c>
      <c r="AT63" s="92" t="s">
        <v>217</v>
      </c>
      <c r="AU63" s="93" t="s">
        <v>220</v>
      </c>
      <c r="AV63" s="94"/>
      <c r="AW63" s="91" t="s">
        <v>219</v>
      </c>
      <c r="AX63" s="92" t="s">
        <v>218</v>
      </c>
      <c r="AY63" s="92" t="s">
        <v>216</v>
      </c>
      <c r="AZ63" s="92" t="s">
        <v>217</v>
      </c>
      <c r="BA63" s="93" t="s">
        <v>220</v>
      </c>
      <c r="BB63" s="94"/>
      <c r="BC63" s="91" t="s">
        <v>219</v>
      </c>
      <c r="BD63" s="92" t="s">
        <v>218</v>
      </c>
      <c r="BE63" s="92" t="s">
        <v>216</v>
      </c>
      <c r="BF63" s="92" t="s">
        <v>217</v>
      </c>
      <c r="BG63" s="93" t="s">
        <v>220</v>
      </c>
      <c r="BH63" s="94"/>
      <c r="BJ63" s="92"/>
      <c r="BK63" s="92" t="s">
        <v>49</v>
      </c>
      <c r="BL63" s="92"/>
      <c r="BM63" s="92" t="s">
        <v>51</v>
      </c>
      <c r="BN63" s="92"/>
      <c r="BO63" s="92" t="s">
        <v>50</v>
      </c>
      <c r="BP63" s="92"/>
      <c r="BQ63" s="92" t="s">
        <v>43</v>
      </c>
      <c r="BR63" s="92"/>
      <c r="BS63" s="92" t="s">
        <v>45</v>
      </c>
      <c r="BT63" s="92" t="s">
        <v>46</v>
      </c>
      <c r="BU63" s="94"/>
      <c r="BW63" s="40"/>
    </row>
    <row r="64" spans="1:75">
      <c r="A64" s="103"/>
      <c r="B64" s="96" t="s">
        <v>33</v>
      </c>
      <c r="C64" s="54">
        <f>Gebäudeparameter!C185</f>
        <v>0</v>
      </c>
      <c r="D64" s="96" t="s">
        <v>24</v>
      </c>
      <c r="E64" s="96">
        <v>40</v>
      </c>
      <c r="F64" s="96" t="s">
        <v>23</v>
      </c>
      <c r="G64" s="39">
        <v>0</v>
      </c>
      <c r="H64" s="96">
        <f>C64*2</f>
        <v>0</v>
      </c>
      <c r="I64" s="96">
        <f>C64*2</f>
        <v>0</v>
      </c>
      <c r="J64" s="96"/>
      <c r="K64" s="96"/>
      <c r="L64" s="98"/>
      <c r="M64" s="39">
        <v>0</v>
      </c>
      <c r="N64" s="96">
        <f>C64*2</f>
        <v>0</v>
      </c>
      <c r="O64" s="96">
        <f>C64*2</f>
        <v>0</v>
      </c>
      <c r="P64" s="96"/>
      <c r="Q64" s="96"/>
      <c r="R64" s="96"/>
      <c r="S64" s="39">
        <v>0</v>
      </c>
      <c r="T64" s="96">
        <f>C64*2</f>
        <v>0</v>
      </c>
      <c r="U64" s="96">
        <f>C64*2</f>
        <v>0</v>
      </c>
      <c r="V64" s="96"/>
      <c r="W64" s="96"/>
      <c r="X64" s="98"/>
      <c r="Y64" s="39">
        <v>0</v>
      </c>
      <c r="Z64" s="96">
        <f>C64*2</f>
        <v>0</v>
      </c>
      <c r="AA64" s="96">
        <f>C64*2</f>
        <v>0</v>
      </c>
      <c r="AB64" s="96"/>
      <c r="AC64" s="96"/>
      <c r="AD64" s="98"/>
      <c r="AE64" s="39">
        <v>0</v>
      </c>
      <c r="AF64" s="96">
        <f>C64*4</f>
        <v>0</v>
      </c>
      <c r="AG64" s="96">
        <f>C64*2</f>
        <v>0</v>
      </c>
      <c r="AH64" s="96"/>
      <c r="AI64" s="96"/>
      <c r="AJ64" s="98"/>
      <c r="AK64" s="96">
        <v>0</v>
      </c>
      <c r="AL64" s="96">
        <f>C64*2</f>
        <v>0</v>
      </c>
      <c r="AM64" s="96">
        <f>C64*2</f>
        <v>0</v>
      </c>
      <c r="AN64" s="96"/>
      <c r="AO64" s="96"/>
      <c r="AP64" s="96"/>
      <c r="AQ64" s="39">
        <v>0</v>
      </c>
      <c r="AR64" s="96"/>
      <c r="AS64" s="96">
        <f t="shared" ref="AS64:AS73" si="192">C64*2</f>
        <v>0</v>
      </c>
      <c r="AT64" s="96"/>
      <c r="AU64" s="96"/>
      <c r="AV64" s="98"/>
      <c r="AW64" s="39">
        <v>0</v>
      </c>
      <c r="AX64" s="96"/>
      <c r="AY64" s="96">
        <f>C64*2</f>
        <v>0</v>
      </c>
      <c r="AZ64" s="96"/>
      <c r="BA64" s="96"/>
      <c r="BB64" s="98"/>
      <c r="BC64" s="39">
        <v>0</v>
      </c>
      <c r="BD64" s="96"/>
      <c r="BE64" s="96">
        <f>C64*2</f>
        <v>0</v>
      </c>
      <c r="BF64" s="96"/>
      <c r="BG64" s="96"/>
      <c r="BH64" s="98"/>
      <c r="BJ64" s="96" t="s">
        <v>23</v>
      </c>
      <c r="BK64" s="96">
        <f t="shared" ref="BK64:BK73" si="193">C64*E64</f>
        <v>0</v>
      </c>
      <c r="BL64" s="96" t="s">
        <v>23</v>
      </c>
      <c r="BM64" s="96">
        <f>BQ64*30</f>
        <v>30</v>
      </c>
      <c r="BN64" s="96" t="s">
        <v>2</v>
      </c>
      <c r="BO64" s="96">
        <f t="shared" ref="BO64:BO73" si="194">BM64*C64</f>
        <v>0</v>
      </c>
      <c r="BP64" s="96" t="s">
        <v>2</v>
      </c>
      <c r="BQ64" s="96">
        <v>1</v>
      </c>
      <c r="BR64" s="96" t="s">
        <v>5</v>
      </c>
      <c r="BS64" s="96">
        <f t="shared" ref="BS64:BS73" si="195">BQ64*C64</f>
        <v>0</v>
      </c>
      <c r="BT64" s="96">
        <f t="shared" ref="BT64:BT73" si="196">E64*C64</f>
        <v>0</v>
      </c>
      <c r="BU64" s="98" t="s">
        <v>23</v>
      </c>
      <c r="BW64" s="40">
        <f t="shared" ref="BW64:BW73" si="197">C64</f>
        <v>0</v>
      </c>
    </row>
    <row r="65" spans="1:75">
      <c r="A65" s="103"/>
      <c r="B65" s="96" t="s">
        <v>34</v>
      </c>
      <c r="C65" s="54">
        <f>Gebäudeparameter!C186</f>
        <v>0</v>
      </c>
      <c r="D65" s="96" t="s">
        <v>24</v>
      </c>
      <c r="E65" s="96">
        <v>60</v>
      </c>
      <c r="F65" s="96" t="s">
        <v>23</v>
      </c>
      <c r="G65" s="39">
        <v>0</v>
      </c>
      <c r="H65" s="96">
        <f t="shared" ref="H65:H73" si="198">C65*2</f>
        <v>0</v>
      </c>
      <c r="I65" s="96">
        <f t="shared" ref="I65:I73" si="199">C65*2</f>
        <v>0</v>
      </c>
      <c r="J65" s="96"/>
      <c r="K65" s="96"/>
      <c r="L65" s="98"/>
      <c r="M65" s="39">
        <v>0</v>
      </c>
      <c r="N65" s="96">
        <f t="shared" ref="N65:N73" si="200">C65*2</f>
        <v>0</v>
      </c>
      <c r="O65" s="96">
        <f t="shared" ref="O65:O73" si="201">C65*2</f>
        <v>0</v>
      </c>
      <c r="P65" s="96"/>
      <c r="Q65" s="96"/>
      <c r="R65" s="96"/>
      <c r="S65" s="39">
        <v>0</v>
      </c>
      <c r="T65" s="96">
        <f t="shared" ref="T65:T73" si="202">C65*2</f>
        <v>0</v>
      </c>
      <c r="U65" s="96">
        <f t="shared" ref="U65:U73" si="203">C65*2</f>
        <v>0</v>
      </c>
      <c r="V65" s="96"/>
      <c r="W65" s="96"/>
      <c r="X65" s="98"/>
      <c r="Y65" s="39">
        <v>0</v>
      </c>
      <c r="Z65" s="96">
        <f t="shared" ref="Z65:Z73" si="204">C65*2</f>
        <v>0</v>
      </c>
      <c r="AA65" s="96">
        <f t="shared" ref="AA65:AA73" si="205">C65*2</f>
        <v>0</v>
      </c>
      <c r="AB65" s="96"/>
      <c r="AC65" s="96"/>
      <c r="AD65" s="98"/>
      <c r="AE65" s="39">
        <v>0</v>
      </c>
      <c r="AF65" s="96">
        <f t="shared" ref="AF65:AF73" si="206">C65*4</f>
        <v>0</v>
      </c>
      <c r="AG65" s="96">
        <f t="shared" ref="AG65:AG73" si="207">C65*2</f>
        <v>0</v>
      </c>
      <c r="AH65" s="96"/>
      <c r="AI65" s="96"/>
      <c r="AJ65" s="98"/>
      <c r="AK65" s="96">
        <v>0</v>
      </c>
      <c r="AL65" s="96">
        <f t="shared" ref="AL65:AL73" si="208">C65*2</f>
        <v>0</v>
      </c>
      <c r="AM65" s="96">
        <f t="shared" ref="AM65:AM73" si="209">C65*2</f>
        <v>0</v>
      </c>
      <c r="AN65" s="96"/>
      <c r="AO65" s="96"/>
      <c r="AP65" s="96"/>
      <c r="AQ65" s="39">
        <v>0</v>
      </c>
      <c r="AR65" s="96"/>
      <c r="AS65" s="96">
        <f t="shared" si="192"/>
        <v>0</v>
      </c>
      <c r="AT65" s="96"/>
      <c r="AU65" s="96"/>
      <c r="AV65" s="98"/>
      <c r="AW65" s="39">
        <v>0</v>
      </c>
      <c r="AX65" s="96"/>
      <c r="AY65" s="96">
        <f t="shared" ref="AY65:AY73" si="210">C65*2</f>
        <v>0</v>
      </c>
      <c r="AZ65" s="96"/>
      <c r="BA65" s="96"/>
      <c r="BB65" s="98"/>
      <c r="BC65" s="39">
        <v>0</v>
      </c>
      <c r="BD65" s="96"/>
      <c r="BE65" s="96">
        <f t="shared" ref="BE65:BE73" si="211">C65*2</f>
        <v>0</v>
      </c>
      <c r="BF65" s="96"/>
      <c r="BG65" s="96"/>
      <c r="BH65" s="98"/>
      <c r="BJ65" s="96" t="s">
        <v>23</v>
      </c>
      <c r="BK65" s="96">
        <f t="shared" si="193"/>
        <v>0</v>
      </c>
      <c r="BL65" s="96" t="s">
        <v>23</v>
      </c>
      <c r="BM65" s="96">
        <f t="shared" ref="BM65:BM67" si="212">BQ65*30</f>
        <v>60</v>
      </c>
      <c r="BN65" s="96" t="s">
        <v>2</v>
      </c>
      <c r="BO65" s="96">
        <f t="shared" si="194"/>
        <v>0</v>
      </c>
      <c r="BP65" s="96" t="s">
        <v>2</v>
      </c>
      <c r="BQ65" s="96">
        <v>2</v>
      </c>
      <c r="BR65" s="96" t="s">
        <v>5</v>
      </c>
      <c r="BS65" s="96">
        <f t="shared" si="195"/>
        <v>0</v>
      </c>
      <c r="BT65" s="96">
        <f t="shared" si="196"/>
        <v>0</v>
      </c>
      <c r="BU65" s="98" t="s">
        <v>23</v>
      </c>
      <c r="BW65" s="40">
        <f t="shared" si="197"/>
        <v>0</v>
      </c>
    </row>
    <row r="66" spans="1:75">
      <c r="A66" s="103"/>
      <c r="B66" s="96" t="s">
        <v>35</v>
      </c>
      <c r="C66" s="54">
        <f>Gebäudeparameter!C187</f>
        <v>0</v>
      </c>
      <c r="D66" s="96" t="s">
        <v>24</v>
      </c>
      <c r="E66" s="96">
        <v>80</v>
      </c>
      <c r="F66" s="96" t="s">
        <v>23</v>
      </c>
      <c r="G66" s="39">
        <v>0</v>
      </c>
      <c r="H66" s="96">
        <f t="shared" si="198"/>
        <v>0</v>
      </c>
      <c r="I66" s="96">
        <f t="shared" si="199"/>
        <v>0</v>
      </c>
      <c r="J66" s="96"/>
      <c r="K66" s="96"/>
      <c r="L66" s="98"/>
      <c r="M66" s="39">
        <v>0</v>
      </c>
      <c r="N66" s="96">
        <f t="shared" si="200"/>
        <v>0</v>
      </c>
      <c r="O66" s="96">
        <f t="shared" si="201"/>
        <v>0</v>
      </c>
      <c r="P66" s="96"/>
      <c r="Q66" s="96"/>
      <c r="R66" s="96"/>
      <c r="S66" s="39">
        <v>0</v>
      </c>
      <c r="T66" s="96">
        <f t="shared" si="202"/>
        <v>0</v>
      </c>
      <c r="U66" s="96">
        <f t="shared" si="203"/>
        <v>0</v>
      </c>
      <c r="V66" s="96"/>
      <c r="W66" s="96"/>
      <c r="X66" s="98"/>
      <c r="Y66" s="39">
        <v>0</v>
      </c>
      <c r="Z66" s="96">
        <f t="shared" si="204"/>
        <v>0</v>
      </c>
      <c r="AA66" s="96">
        <f t="shared" si="205"/>
        <v>0</v>
      </c>
      <c r="AB66" s="96"/>
      <c r="AC66" s="96"/>
      <c r="AD66" s="98"/>
      <c r="AE66" s="39">
        <v>0</v>
      </c>
      <c r="AF66" s="96">
        <f t="shared" si="206"/>
        <v>0</v>
      </c>
      <c r="AG66" s="96">
        <f t="shared" si="207"/>
        <v>0</v>
      </c>
      <c r="AH66" s="96"/>
      <c r="AI66" s="96"/>
      <c r="AJ66" s="98"/>
      <c r="AK66" s="96">
        <v>0</v>
      </c>
      <c r="AL66" s="96">
        <f t="shared" si="208"/>
        <v>0</v>
      </c>
      <c r="AM66" s="96">
        <f t="shared" si="209"/>
        <v>0</v>
      </c>
      <c r="AN66" s="96"/>
      <c r="AO66" s="96"/>
      <c r="AP66" s="96"/>
      <c r="AQ66" s="39">
        <v>0</v>
      </c>
      <c r="AR66" s="96"/>
      <c r="AS66" s="96">
        <f t="shared" si="192"/>
        <v>0</v>
      </c>
      <c r="AT66" s="96"/>
      <c r="AU66" s="96"/>
      <c r="AV66" s="98"/>
      <c r="AW66" s="39">
        <v>0</v>
      </c>
      <c r="AX66" s="96"/>
      <c r="AY66" s="96">
        <f t="shared" si="210"/>
        <v>0</v>
      </c>
      <c r="AZ66" s="96"/>
      <c r="BA66" s="96"/>
      <c r="BB66" s="98"/>
      <c r="BC66" s="39">
        <v>0</v>
      </c>
      <c r="BD66" s="96"/>
      <c r="BE66" s="96">
        <f t="shared" si="211"/>
        <v>0</v>
      </c>
      <c r="BF66" s="96"/>
      <c r="BG66" s="96"/>
      <c r="BH66" s="98"/>
      <c r="BJ66" s="96" t="s">
        <v>23</v>
      </c>
      <c r="BK66" s="96">
        <f t="shared" si="193"/>
        <v>0</v>
      </c>
      <c r="BL66" s="96" t="s">
        <v>23</v>
      </c>
      <c r="BM66" s="96">
        <f t="shared" si="212"/>
        <v>120</v>
      </c>
      <c r="BN66" s="96" t="s">
        <v>2</v>
      </c>
      <c r="BO66" s="96">
        <f t="shared" si="194"/>
        <v>0</v>
      </c>
      <c r="BP66" s="96" t="s">
        <v>2</v>
      </c>
      <c r="BQ66" s="96">
        <v>4</v>
      </c>
      <c r="BR66" s="96" t="s">
        <v>5</v>
      </c>
      <c r="BS66" s="96">
        <f t="shared" si="195"/>
        <v>0</v>
      </c>
      <c r="BT66" s="96">
        <f t="shared" si="196"/>
        <v>0</v>
      </c>
      <c r="BU66" s="98" t="s">
        <v>23</v>
      </c>
      <c r="BW66" s="40">
        <f t="shared" si="197"/>
        <v>0</v>
      </c>
    </row>
    <row r="67" spans="1:75">
      <c r="A67" s="103"/>
      <c r="B67" s="96" t="s">
        <v>36</v>
      </c>
      <c r="C67" s="54">
        <f>Gebäudeparameter!C188</f>
        <v>0</v>
      </c>
      <c r="D67" s="96" t="s">
        <v>24</v>
      </c>
      <c r="E67" s="96">
        <v>110</v>
      </c>
      <c r="F67" s="96" t="s">
        <v>23</v>
      </c>
      <c r="G67" s="39">
        <v>0</v>
      </c>
      <c r="H67" s="96">
        <f t="shared" si="198"/>
        <v>0</v>
      </c>
      <c r="I67" s="96">
        <f t="shared" si="199"/>
        <v>0</v>
      </c>
      <c r="J67" s="96"/>
      <c r="K67" s="96"/>
      <c r="L67" s="98"/>
      <c r="M67" s="39">
        <v>0</v>
      </c>
      <c r="N67" s="96">
        <f t="shared" si="200"/>
        <v>0</v>
      </c>
      <c r="O67" s="96">
        <f t="shared" si="201"/>
        <v>0</v>
      </c>
      <c r="P67" s="96"/>
      <c r="Q67" s="96"/>
      <c r="R67" s="96"/>
      <c r="S67" s="39">
        <v>0</v>
      </c>
      <c r="T67" s="96">
        <f t="shared" si="202"/>
        <v>0</v>
      </c>
      <c r="U67" s="96">
        <f t="shared" si="203"/>
        <v>0</v>
      </c>
      <c r="V67" s="96"/>
      <c r="W67" s="96"/>
      <c r="X67" s="98"/>
      <c r="Y67" s="39">
        <v>0</v>
      </c>
      <c r="Z67" s="96">
        <f t="shared" si="204"/>
        <v>0</v>
      </c>
      <c r="AA67" s="96">
        <f t="shared" si="205"/>
        <v>0</v>
      </c>
      <c r="AB67" s="96"/>
      <c r="AC67" s="96"/>
      <c r="AD67" s="98"/>
      <c r="AE67" s="39">
        <v>0</v>
      </c>
      <c r="AF67" s="96">
        <f t="shared" si="206"/>
        <v>0</v>
      </c>
      <c r="AG67" s="96">
        <f t="shared" si="207"/>
        <v>0</v>
      </c>
      <c r="AH67" s="96"/>
      <c r="AI67" s="96"/>
      <c r="AJ67" s="98"/>
      <c r="AK67" s="99">
        <v>0</v>
      </c>
      <c r="AL67" s="96">
        <f t="shared" si="208"/>
        <v>0</v>
      </c>
      <c r="AM67" s="96">
        <f t="shared" si="209"/>
        <v>0</v>
      </c>
      <c r="AN67" s="96"/>
      <c r="AO67" s="96"/>
      <c r="AP67" s="96"/>
      <c r="AQ67" s="39">
        <v>0</v>
      </c>
      <c r="AR67" s="96"/>
      <c r="AS67" s="96">
        <f t="shared" si="192"/>
        <v>0</v>
      </c>
      <c r="AT67" s="96"/>
      <c r="AU67" s="96"/>
      <c r="AV67" s="98"/>
      <c r="AW67" s="39">
        <v>0</v>
      </c>
      <c r="AX67" s="96">
        <f t="shared" ref="AX67:AX73" si="213">C67*2</f>
        <v>0</v>
      </c>
      <c r="AY67" s="96">
        <f t="shared" si="210"/>
        <v>0</v>
      </c>
      <c r="AZ67" s="96"/>
      <c r="BA67" s="96"/>
      <c r="BB67" s="98"/>
      <c r="BC67" s="39">
        <v>0</v>
      </c>
      <c r="BD67" s="96"/>
      <c r="BE67" s="96">
        <f t="shared" si="211"/>
        <v>0</v>
      </c>
      <c r="BF67" s="96"/>
      <c r="BG67" s="96"/>
      <c r="BH67" s="98"/>
      <c r="BJ67" s="96" t="s">
        <v>23</v>
      </c>
      <c r="BK67" s="96">
        <f t="shared" si="193"/>
        <v>0</v>
      </c>
      <c r="BL67" s="96" t="s">
        <v>23</v>
      </c>
      <c r="BM67" s="96">
        <f t="shared" si="212"/>
        <v>150</v>
      </c>
      <c r="BN67" s="96" t="s">
        <v>2</v>
      </c>
      <c r="BO67" s="96">
        <f t="shared" si="194"/>
        <v>0</v>
      </c>
      <c r="BP67" s="96" t="s">
        <v>2</v>
      </c>
      <c r="BQ67" s="96">
        <v>5</v>
      </c>
      <c r="BR67" s="96" t="s">
        <v>5</v>
      </c>
      <c r="BS67" s="96">
        <f t="shared" si="195"/>
        <v>0</v>
      </c>
      <c r="BT67" s="96">
        <f t="shared" si="196"/>
        <v>0</v>
      </c>
      <c r="BU67" s="98" t="s">
        <v>23</v>
      </c>
      <c r="BW67" s="40">
        <f t="shared" si="197"/>
        <v>0</v>
      </c>
    </row>
    <row r="68" spans="1:75">
      <c r="A68" s="103"/>
      <c r="B68" s="96" t="s">
        <v>37</v>
      </c>
      <c r="C68" s="54">
        <f>Gebäudeparameter!C189</f>
        <v>0</v>
      </c>
      <c r="D68" s="96" t="s">
        <v>24</v>
      </c>
      <c r="E68" s="96"/>
      <c r="F68" s="96" t="s">
        <v>23</v>
      </c>
      <c r="G68" s="39">
        <v>0</v>
      </c>
      <c r="H68" s="96">
        <f t="shared" si="198"/>
        <v>0</v>
      </c>
      <c r="I68" s="96">
        <f t="shared" si="199"/>
        <v>0</v>
      </c>
      <c r="J68" s="96"/>
      <c r="K68" s="96"/>
      <c r="L68" s="98"/>
      <c r="M68" s="39">
        <v>0</v>
      </c>
      <c r="N68" s="96">
        <f t="shared" si="200"/>
        <v>0</v>
      </c>
      <c r="O68" s="96">
        <f t="shared" si="201"/>
        <v>0</v>
      </c>
      <c r="P68" s="96"/>
      <c r="Q68" s="96"/>
      <c r="R68" s="96"/>
      <c r="S68" s="39">
        <v>0</v>
      </c>
      <c r="T68" s="96">
        <f t="shared" si="202"/>
        <v>0</v>
      </c>
      <c r="U68" s="96">
        <f t="shared" si="203"/>
        <v>0</v>
      </c>
      <c r="V68" s="96"/>
      <c r="W68" s="96"/>
      <c r="X68" s="98"/>
      <c r="Y68" s="39">
        <v>0</v>
      </c>
      <c r="Z68" s="96">
        <f t="shared" si="204"/>
        <v>0</v>
      </c>
      <c r="AA68" s="96">
        <f t="shared" si="205"/>
        <v>0</v>
      </c>
      <c r="AB68" s="96"/>
      <c r="AC68" s="96"/>
      <c r="AD68" s="98"/>
      <c r="AE68" s="39">
        <v>0</v>
      </c>
      <c r="AF68" s="96">
        <f t="shared" si="206"/>
        <v>0</v>
      </c>
      <c r="AG68" s="96">
        <f t="shared" si="207"/>
        <v>0</v>
      </c>
      <c r="AH68" s="96"/>
      <c r="AI68" s="96"/>
      <c r="AJ68" s="98"/>
      <c r="AK68" s="99">
        <v>0</v>
      </c>
      <c r="AL68" s="96">
        <f t="shared" si="208"/>
        <v>0</v>
      </c>
      <c r="AM68" s="96">
        <f t="shared" si="209"/>
        <v>0</v>
      </c>
      <c r="AN68" s="96"/>
      <c r="AO68" s="96"/>
      <c r="AP68" s="96"/>
      <c r="AQ68" s="39">
        <v>0</v>
      </c>
      <c r="AR68" s="96"/>
      <c r="AS68" s="96">
        <f t="shared" si="192"/>
        <v>0</v>
      </c>
      <c r="AT68" s="96"/>
      <c r="AU68" s="96"/>
      <c r="AV68" s="98"/>
      <c r="AW68" s="39">
        <v>0</v>
      </c>
      <c r="AX68" s="96">
        <f t="shared" si="213"/>
        <v>0</v>
      </c>
      <c r="AY68" s="96">
        <f t="shared" si="210"/>
        <v>0</v>
      </c>
      <c r="AZ68" s="96"/>
      <c r="BA68" s="96"/>
      <c r="BB68" s="98"/>
      <c r="BC68" s="39">
        <v>0</v>
      </c>
      <c r="BD68" s="96"/>
      <c r="BE68" s="96">
        <f t="shared" si="211"/>
        <v>0</v>
      </c>
      <c r="BF68" s="96"/>
      <c r="BG68" s="96"/>
      <c r="BH68" s="98"/>
      <c r="BJ68" s="96" t="s">
        <v>23</v>
      </c>
      <c r="BK68" s="96">
        <f t="shared" si="193"/>
        <v>0</v>
      </c>
      <c r="BL68" s="96" t="s">
        <v>23</v>
      </c>
      <c r="BM68" s="96"/>
      <c r="BN68" s="96" t="s">
        <v>2</v>
      </c>
      <c r="BO68" s="96">
        <f t="shared" si="194"/>
        <v>0</v>
      </c>
      <c r="BP68" s="96" t="s">
        <v>2</v>
      </c>
      <c r="BQ68" s="96"/>
      <c r="BR68" s="96" t="s">
        <v>5</v>
      </c>
      <c r="BS68" s="96">
        <f t="shared" si="195"/>
        <v>0</v>
      </c>
      <c r="BT68" s="96">
        <f t="shared" si="196"/>
        <v>0</v>
      </c>
      <c r="BU68" s="98" t="s">
        <v>23</v>
      </c>
      <c r="BW68" s="40">
        <f t="shared" si="197"/>
        <v>0</v>
      </c>
    </row>
    <row r="69" spans="1:75">
      <c r="A69" s="103"/>
      <c r="B69" s="96" t="s">
        <v>38</v>
      </c>
      <c r="C69" s="54">
        <f>Gebäudeparameter!C190</f>
        <v>0</v>
      </c>
      <c r="D69" s="96" t="s">
        <v>24</v>
      </c>
      <c r="E69" s="96"/>
      <c r="F69" s="96" t="s">
        <v>23</v>
      </c>
      <c r="G69" s="39">
        <v>0</v>
      </c>
      <c r="H69" s="96">
        <f t="shared" si="198"/>
        <v>0</v>
      </c>
      <c r="I69" s="96">
        <f t="shared" si="199"/>
        <v>0</v>
      </c>
      <c r="J69" s="96"/>
      <c r="K69" s="96"/>
      <c r="L69" s="98"/>
      <c r="M69" s="39">
        <v>0</v>
      </c>
      <c r="N69" s="96">
        <f t="shared" si="200"/>
        <v>0</v>
      </c>
      <c r="O69" s="96">
        <f t="shared" si="201"/>
        <v>0</v>
      </c>
      <c r="P69" s="96"/>
      <c r="Q69" s="96"/>
      <c r="R69" s="96"/>
      <c r="S69" s="39">
        <v>0</v>
      </c>
      <c r="T69" s="96">
        <f t="shared" si="202"/>
        <v>0</v>
      </c>
      <c r="U69" s="96">
        <f t="shared" si="203"/>
        <v>0</v>
      </c>
      <c r="V69" s="96"/>
      <c r="W69" s="96"/>
      <c r="X69" s="98"/>
      <c r="Y69" s="39">
        <v>0</v>
      </c>
      <c r="Z69" s="96">
        <f t="shared" si="204"/>
        <v>0</v>
      </c>
      <c r="AA69" s="96">
        <f t="shared" si="205"/>
        <v>0</v>
      </c>
      <c r="AB69" s="96"/>
      <c r="AC69" s="96"/>
      <c r="AD69" s="98"/>
      <c r="AE69" s="39">
        <v>0</v>
      </c>
      <c r="AF69" s="96">
        <f t="shared" si="206"/>
        <v>0</v>
      </c>
      <c r="AG69" s="96">
        <f t="shared" si="207"/>
        <v>0</v>
      </c>
      <c r="AH69" s="96"/>
      <c r="AI69" s="96"/>
      <c r="AJ69" s="98"/>
      <c r="AK69" s="99">
        <v>0</v>
      </c>
      <c r="AL69" s="96">
        <f t="shared" si="208"/>
        <v>0</v>
      </c>
      <c r="AM69" s="96">
        <f t="shared" si="209"/>
        <v>0</v>
      </c>
      <c r="AN69" s="96"/>
      <c r="AO69" s="96"/>
      <c r="AP69" s="96"/>
      <c r="AQ69" s="39">
        <v>0</v>
      </c>
      <c r="AR69" s="96"/>
      <c r="AS69" s="96">
        <f t="shared" si="192"/>
        <v>0</v>
      </c>
      <c r="AT69" s="96"/>
      <c r="AU69" s="96"/>
      <c r="AV69" s="98"/>
      <c r="AW69" s="39">
        <v>0</v>
      </c>
      <c r="AX69" s="96">
        <f t="shared" si="213"/>
        <v>0</v>
      </c>
      <c r="AY69" s="96">
        <f t="shared" si="210"/>
        <v>0</v>
      </c>
      <c r="AZ69" s="96"/>
      <c r="BA69" s="96"/>
      <c r="BB69" s="98"/>
      <c r="BC69" s="39">
        <v>0</v>
      </c>
      <c r="BD69" s="96"/>
      <c r="BE69" s="96">
        <f t="shared" si="211"/>
        <v>0</v>
      </c>
      <c r="BF69" s="96"/>
      <c r="BG69" s="96"/>
      <c r="BH69" s="98"/>
      <c r="BJ69" s="96" t="s">
        <v>23</v>
      </c>
      <c r="BK69" s="96">
        <f t="shared" si="193"/>
        <v>0</v>
      </c>
      <c r="BL69" s="96" t="s">
        <v>23</v>
      </c>
      <c r="BM69" s="96"/>
      <c r="BN69" s="96" t="s">
        <v>2</v>
      </c>
      <c r="BO69" s="96">
        <f t="shared" si="194"/>
        <v>0</v>
      </c>
      <c r="BP69" s="96" t="s">
        <v>2</v>
      </c>
      <c r="BQ69" s="96"/>
      <c r="BR69" s="96" t="s">
        <v>5</v>
      </c>
      <c r="BS69" s="96">
        <f t="shared" si="195"/>
        <v>0</v>
      </c>
      <c r="BT69" s="96">
        <f t="shared" si="196"/>
        <v>0</v>
      </c>
      <c r="BU69" s="98" t="s">
        <v>23</v>
      </c>
      <c r="BW69" s="40">
        <f t="shared" si="197"/>
        <v>0</v>
      </c>
    </row>
    <row r="70" spans="1:75">
      <c r="A70" s="103"/>
      <c r="B70" s="96" t="s">
        <v>39</v>
      </c>
      <c r="C70" s="54">
        <f>Gebäudeparameter!C191</f>
        <v>0</v>
      </c>
      <c r="D70" s="96" t="s">
        <v>24</v>
      </c>
      <c r="E70" s="96"/>
      <c r="F70" s="96" t="s">
        <v>23</v>
      </c>
      <c r="G70" s="39">
        <v>0</v>
      </c>
      <c r="H70" s="96">
        <f t="shared" si="198"/>
        <v>0</v>
      </c>
      <c r="I70" s="96">
        <f t="shared" si="199"/>
        <v>0</v>
      </c>
      <c r="J70" s="96"/>
      <c r="K70" s="96"/>
      <c r="L70" s="98"/>
      <c r="M70" s="39">
        <v>0</v>
      </c>
      <c r="N70" s="96">
        <f t="shared" si="200"/>
        <v>0</v>
      </c>
      <c r="O70" s="96">
        <f t="shared" si="201"/>
        <v>0</v>
      </c>
      <c r="P70" s="96"/>
      <c r="Q70" s="96"/>
      <c r="R70" s="96"/>
      <c r="S70" s="39">
        <v>0</v>
      </c>
      <c r="T70" s="96">
        <f t="shared" si="202"/>
        <v>0</v>
      </c>
      <c r="U70" s="96">
        <f t="shared" si="203"/>
        <v>0</v>
      </c>
      <c r="V70" s="96"/>
      <c r="W70" s="96"/>
      <c r="X70" s="98"/>
      <c r="Y70" s="39">
        <v>0</v>
      </c>
      <c r="Z70" s="96">
        <f t="shared" si="204"/>
        <v>0</v>
      </c>
      <c r="AA70" s="96">
        <f t="shared" si="205"/>
        <v>0</v>
      </c>
      <c r="AB70" s="96"/>
      <c r="AC70" s="96"/>
      <c r="AD70" s="98"/>
      <c r="AE70" s="39">
        <v>0</v>
      </c>
      <c r="AF70" s="96">
        <f t="shared" si="206"/>
        <v>0</v>
      </c>
      <c r="AG70" s="96">
        <f t="shared" si="207"/>
        <v>0</v>
      </c>
      <c r="AH70" s="96"/>
      <c r="AI70" s="96"/>
      <c r="AJ70" s="98"/>
      <c r="AK70" s="99">
        <v>0</v>
      </c>
      <c r="AL70" s="96">
        <f t="shared" si="208"/>
        <v>0</v>
      </c>
      <c r="AM70" s="96">
        <f t="shared" si="209"/>
        <v>0</v>
      </c>
      <c r="AN70" s="96"/>
      <c r="AO70" s="96"/>
      <c r="AP70" s="96"/>
      <c r="AQ70" s="39">
        <v>0</v>
      </c>
      <c r="AR70" s="96"/>
      <c r="AS70" s="96">
        <f t="shared" si="192"/>
        <v>0</v>
      </c>
      <c r="AT70" s="96"/>
      <c r="AU70" s="96"/>
      <c r="AV70" s="98"/>
      <c r="AW70" s="39">
        <v>0</v>
      </c>
      <c r="AX70" s="96">
        <f t="shared" si="213"/>
        <v>0</v>
      </c>
      <c r="AY70" s="96">
        <f t="shared" si="210"/>
        <v>0</v>
      </c>
      <c r="AZ70" s="96"/>
      <c r="BA70" s="96"/>
      <c r="BB70" s="98"/>
      <c r="BC70" s="39">
        <v>0</v>
      </c>
      <c r="BD70" s="96"/>
      <c r="BE70" s="96">
        <f t="shared" si="211"/>
        <v>0</v>
      </c>
      <c r="BF70" s="96"/>
      <c r="BG70" s="96"/>
      <c r="BH70" s="98"/>
      <c r="BJ70" s="96" t="s">
        <v>23</v>
      </c>
      <c r="BK70" s="96">
        <f t="shared" si="193"/>
        <v>0</v>
      </c>
      <c r="BL70" s="96" t="s">
        <v>23</v>
      </c>
      <c r="BM70" s="96"/>
      <c r="BN70" s="96" t="s">
        <v>2</v>
      </c>
      <c r="BO70" s="96">
        <f t="shared" si="194"/>
        <v>0</v>
      </c>
      <c r="BP70" s="96" t="s">
        <v>2</v>
      </c>
      <c r="BQ70" s="96"/>
      <c r="BR70" s="96" t="s">
        <v>5</v>
      </c>
      <c r="BS70" s="96">
        <f t="shared" si="195"/>
        <v>0</v>
      </c>
      <c r="BT70" s="96">
        <f t="shared" si="196"/>
        <v>0</v>
      </c>
      <c r="BU70" s="98" t="s">
        <v>23</v>
      </c>
      <c r="BW70" s="40">
        <f t="shared" si="197"/>
        <v>0</v>
      </c>
    </row>
    <row r="71" spans="1:75">
      <c r="A71" s="103"/>
      <c r="B71" s="96" t="s">
        <v>40</v>
      </c>
      <c r="C71" s="54">
        <f>Gebäudeparameter!C192</f>
        <v>0</v>
      </c>
      <c r="D71" s="96" t="s">
        <v>24</v>
      </c>
      <c r="E71" s="96"/>
      <c r="F71" s="96" t="s">
        <v>23</v>
      </c>
      <c r="G71" s="39">
        <v>0</v>
      </c>
      <c r="H71" s="96">
        <f t="shared" si="198"/>
        <v>0</v>
      </c>
      <c r="I71" s="96">
        <f t="shared" si="199"/>
        <v>0</v>
      </c>
      <c r="J71" s="96"/>
      <c r="K71" s="96"/>
      <c r="L71" s="98"/>
      <c r="M71" s="39">
        <v>0</v>
      </c>
      <c r="N71" s="96">
        <f t="shared" si="200"/>
        <v>0</v>
      </c>
      <c r="O71" s="96">
        <f t="shared" si="201"/>
        <v>0</v>
      </c>
      <c r="P71" s="96"/>
      <c r="Q71" s="96"/>
      <c r="R71" s="96"/>
      <c r="S71" s="39">
        <v>0</v>
      </c>
      <c r="T71" s="96">
        <f t="shared" si="202"/>
        <v>0</v>
      </c>
      <c r="U71" s="96">
        <f t="shared" si="203"/>
        <v>0</v>
      </c>
      <c r="V71" s="96"/>
      <c r="W71" s="96"/>
      <c r="X71" s="98"/>
      <c r="Y71" s="39">
        <v>0</v>
      </c>
      <c r="Z71" s="96">
        <f t="shared" si="204"/>
        <v>0</v>
      </c>
      <c r="AA71" s="96">
        <f t="shared" si="205"/>
        <v>0</v>
      </c>
      <c r="AB71" s="96"/>
      <c r="AC71" s="96"/>
      <c r="AD71" s="98"/>
      <c r="AE71" s="39">
        <v>0</v>
      </c>
      <c r="AF71" s="96">
        <f t="shared" si="206"/>
        <v>0</v>
      </c>
      <c r="AG71" s="96">
        <f t="shared" si="207"/>
        <v>0</v>
      </c>
      <c r="AH71" s="96"/>
      <c r="AI71" s="96"/>
      <c r="AJ71" s="98"/>
      <c r="AK71" s="99">
        <v>0</v>
      </c>
      <c r="AL71" s="96">
        <f t="shared" si="208"/>
        <v>0</v>
      </c>
      <c r="AM71" s="96">
        <f t="shared" si="209"/>
        <v>0</v>
      </c>
      <c r="AN71" s="96"/>
      <c r="AO71" s="96"/>
      <c r="AP71" s="96"/>
      <c r="AQ71" s="39">
        <v>0</v>
      </c>
      <c r="AR71" s="96"/>
      <c r="AS71" s="96">
        <f t="shared" si="192"/>
        <v>0</v>
      </c>
      <c r="AT71" s="96"/>
      <c r="AU71" s="96"/>
      <c r="AV71" s="98"/>
      <c r="AW71" s="39">
        <v>0</v>
      </c>
      <c r="AX71" s="96">
        <f t="shared" si="213"/>
        <v>0</v>
      </c>
      <c r="AY71" s="96">
        <f t="shared" si="210"/>
        <v>0</v>
      </c>
      <c r="AZ71" s="96"/>
      <c r="BA71" s="96"/>
      <c r="BB71" s="98"/>
      <c r="BC71" s="39">
        <v>0</v>
      </c>
      <c r="BD71" s="96"/>
      <c r="BE71" s="96">
        <f t="shared" si="211"/>
        <v>0</v>
      </c>
      <c r="BF71" s="96"/>
      <c r="BG71" s="96"/>
      <c r="BH71" s="98"/>
      <c r="BJ71" s="96" t="s">
        <v>23</v>
      </c>
      <c r="BK71" s="96">
        <f t="shared" si="193"/>
        <v>0</v>
      </c>
      <c r="BL71" s="96" t="s">
        <v>23</v>
      </c>
      <c r="BM71" s="96"/>
      <c r="BN71" s="96" t="s">
        <v>2</v>
      </c>
      <c r="BO71" s="96">
        <f t="shared" si="194"/>
        <v>0</v>
      </c>
      <c r="BP71" s="96" t="s">
        <v>2</v>
      </c>
      <c r="BQ71" s="96"/>
      <c r="BR71" s="96" t="s">
        <v>5</v>
      </c>
      <c r="BS71" s="96">
        <f t="shared" si="195"/>
        <v>0</v>
      </c>
      <c r="BT71" s="96">
        <f t="shared" si="196"/>
        <v>0</v>
      </c>
      <c r="BU71" s="98" t="s">
        <v>23</v>
      </c>
      <c r="BW71" s="40">
        <f t="shared" si="197"/>
        <v>0</v>
      </c>
    </row>
    <row r="72" spans="1:75">
      <c r="A72" s="103"/>
      <c r="B72" s="96" t="s">
        <v>41</v>
      </c>
      <c r="C72" s="54">
        <f>Gebäudeparameter!C193</f>
        <v>0</v>
      </c>
      <c r="D72" s="96" t="s">
        <v>24</v>
      </c>
      <c r="E72" s="96"/>
      <c r="F72" s="96" t="s">
        <v>23</v>
      </c>
      <c r="G72" s="39">
        <v>0</v>
      </c>
      <c r="H72" s="96">
        <f t="shared" si="198"/>
        <v>0</v>
      </c>
      <c r="I72" s="96">
        <f t="shared" si="199"/>
        <v>0</v>
      </c>
      <c r="J72" s="96"/>
      <c r="K72" s="96"/>
      <c r="L72" s="98"/>
      <c r="M72" s="39">
        <v>0</v>
      </c>
      <c r="N72" s="96">
        <f t="shared" si="200"/>
        <v>0</v>
      </c>
      <c r="O72" s="96">
        <f t="shared" si="201"/>
        <v>0</v>
      </c>
      <c r="P72" s="96"/>
      <c r="Q72" s="96"/>
      <c r="R72" s="96"/>
      <c r="S72" s="39">
        <v>0</v>
      </c>
      <c r="T72" s="96">
        <f t="shared" si="202"/>
        <v>0</v>
      </c>
      <c r="U72" s="96">
        <f t="shared" si="203"/>
        <v>0</v>
      </c>
      <c r="V72" s="96"/>
      <c r="W72" s="96"/>
      <c r="X72" s="98"/>
      <c r="Y72" s="39">
        <v>0</v>
      </c>
      <c r="Z72" s="96">
        <f t="shared" si="204"/>
        <v>0</v>
      </c>
      <c r="AA72" s="96">
        <f t="shared" si="205"/>
        <v>0</v>
      </c>
      <c r="AB72" s="96"/>
      <c r="AC72" s="96"/>
      <c r="AD72" s="98"/>
      <c r="AE72" s="39">
        <v>0</v>
      </c>
      <c r="AF72" s="96">
        <f t="shared" si="206"/>
        <v>0</v>
      </c>
      <c r="AG72" s="96">
        <f t="shared" si="207"/>
        <v>0</v>
      </c>
      <c r="AH72" s="96"/>
      <c r="AI72" s="96"/>
      <c r="AJ72" s="98"/>
      <c r="AK72" s="99">
        <v>0</v>
      </c>
      <c r="AL72" s="96">
        <f t="shared" si="208"/>
        <v>0</v>
      </c>
      <c r="AM72" s="96">
        <f t="shared" si="209"/>
        <v>0</v>
      </c>
      <c r="AN72" s="96"/>
      <c r="AO72" s="96"/>
      <c r="AP72" s="96"/>
      <c r="AQ72" s="39">
        <v>0</v>
      </c>
      <c r="AR72" s="96"/>
      <c r="AS72" s="96">
        <f t="shared" si="192"/>
        <v>0</v>
      </c>
      <c r="AT72" s="96"/>
      <c r="AU72" s="96"/>
      <c r="AV72" s="98"/>
      <c r="AW72" s="39">
        <v>0</v>
      </c>
      <c r="AX72" s="96">
        <f t="shared" si="213"/>
        <v>0</v>
      </c>
      <c r="AY72" s="96">
        <f t="shared" si="210"/>
        <v>0</v>
      </c>
      <c r="AZ72" s="96"/>
      <c r="BA72" s="96"/>
      <c r="BB72" s="98"/>
      <c r="BC72" s="39">
        <v>0</v>
      </c>
      <c r="BD72" s="96"/>
      <c r="BE72" s="96">
        <f t="shared" si="211"/>
        <v>0</v>
      </c>
      <c r="BF72" s="96"/>
      <c r="BG72" s="96"/>
      <c r="BH72" s="98"/>
      <c r="BJ72" s="96" t="s">
        <v>23</v>
      </c>
      <c r="BK72" s="96">
        <f t="shared" si="193"/>
        <v>0</v>
      </c>
      <c r="BL72" s="96" t="s">
        <v>23</v>
      </c>
      <c r="BM72" s="96"/>
      <c r="BN72" s="96" t="s">
        <v>2</v>
      </c>
      <c r="BO72" s="96">
        <f t="shared" si="194"/>
        <v>0</v>
      </c>
      <c r="BP72" s="96" t="s">
        <v>2</v>
      </c>
      <c r="BQ72" s="96"/>
      <c r="BR72" s="96" t="s">
        <v>5</v>
      </c>
      <c r="BS72" s="96">
        <f t="shared" si="195"/>
        <v>0</v>
      </c>
      <c r="BT72" s="96">
        <f t="shared" si="196"/>
        <v>0</v>
      </c>
      <c r="BU72" s="98" t="s">
        <v>23</v>
      </c>
      <c r="BW72" s="40">
        <f t="shared" si="197"/>
        <v>0</v>
      </c>
    </row>
    <row r="73" spans="1:75">
      <c r="A73" s="103"/>
      <c r="B73" s="96" t="s">
        <v>42</v>
      </c>
      <c r="C73" s="54">
        <f>Gebäudeparameter!C194</f>
        <v>0</v>
      </c>
      <c r="D73" s="96" t="s">
        <v>24</v>
      </c>
      <c r="E73" s="96"/>
      <c r="F73" s="96" t="s">
        <v>23</v>
      </c>
      <c r="G73" s="39">
        <v>0</v>
      </c>
      <c r="H73" s="96">
        <f t="shared" si="198"/>
        <v>0</v>
      </c>
      <c r="I73" s="96">
        <f t="shared" si="199"/>
        <v>0</v>
      </c>
      <c r="J73" s="96"/>
      <c r="K73" s="96"/>
      <c r="L73" s="98"/>
      <c r="M73" s="39">
        <v>0</v>
      </c>
      <c r="N73" s="96">
        <f t="shared" si="200"/>
        <v>0</v>
      </c>
      <c r="O73" s="96">
        <f t="shared" si="201"/>
        <v>0</v>
      </c>
      <c r="P73" s="96"/>
      <c r="Q73" s="96"/>
      <c r="R73" s="96"/>
      <c r="S73" s="39">
        <v>0</v>
      </c>
      <c r="T73" s="96">
        <f t="shared" si="202"/>
        <v>0</v>
      </c>
      <c r="U73" s="96">
        <f t="shared" si="203"/>
        <v>0</v>
      </c>
      <c r="V73" s="96"/>
      <c r="W73" s="96"/>
      <c r="X73" s="98"/>
      <c r="Y73" s="39">
        <v>0</v>
      </c>
      <c r="Z73" s="96">
        <f t="shared" si="204"/>
        <v>0</v>
      </c>
      <c r="AA73" s="96">
        <f t="shared" si="205"/>
        <v>0</v>
      </c>
      <c r="AB73" s="96"/>
      <c r="AC73" s="96"/>
      <c r="AD73" s="98"/>
      <c r="AE73" s="39">
        <v>0</v>
      </c>
      <c r="AF73" s="96">
        <f t="shared" si="206"/>
        <v>0</v>
      </c>
      <c r="AG73" s="96">
        <f t="shared" si="207"/>
        <v>0</v>
      </c>
      <c r="AH73" s="96"/>
      <c r="AI73" s="96"/>
      <c r="AJ73" s="98"/>
      <c r="AK73" s="99">
        <v>0</v>
      </c>
      <c r="AL73" s="96">
        <f t="shared" si="208"/>
        <v>0</v>
      </c>
      <c r="AM73" s="96">
        <f t="shared" si="209"/>
        <v>0</v>
      </c>
      <c r="AN73" s="96"/>
      <c r="AO73" s="96"/>
      <c r="AP73" s="96"/>
      <c r="AQ73" s="39">
        <v>0</v>
      </c>
      <c r="AR73" s="96"/>
      <c r="AS73" s="96">
        <f t="shared" si="192"/>
        <v>0</v>
      </c>
      <c r="AT73" s="96"/>
      <c r="AU73" s="96"/>
      <c r="AV73" s="98"/>
      <c r="AW73" s="39">
        <v>0</v>
      </c>
      <c r="AX73" s="96">
        <f t="shared" si="213"/>
        <v>0</v>
      </c>
      <c r="AY73" s="96">
        <f t="shared" si="210"/>
        <v>0</v>
      </c>
      <c r="AZ73" s="96"/>
      <c r="BA73" s="96"/>
      <c r="BB73" s="98"/>
      <c r="BC73" s="39">
        <v>0</v>
      </c>
      <c r="BD73" s="96"/>
      <c r="BE73" s="96">
        <f t="shared" si="211"/>
        <v>0</v>
      </c>
      <c r="BF73" s="96"/>
      <c r="BG73" s="96"/>
      <c r="BH73" s="98"/>
      <c r="BJ73" s="96" t="s">
        <v>23</v>
      </c>
      <c r="BK73" s="96">
        <f t="shared" si="193"/>
        <v>0</v>
      </c>
      <c r="BL73" s="96" t="s">
        <v>23</v>
      </c>
      <c r="BM73" s="96"/>
      <c r="BN73" s="96" t="s">
        <v>2</v>
      </c>
      <c r="BO73" s="96">
        <f t="shared" si="194"/>
        <v>0</v>
      </c>
      <c r="BP73" s="96" t="s">
        <v>2</v>
      </c>
      <c r="BQ73" s="96"/>
      <c r="BR73" s="96" t="s">
        <v>5</v>
      </c>
      <c r="BS73" s="96">
        <f t="shared" si="195"/>
        <v>0</v>
      </c>
      <c r="BT73" s="96">
        <f t="shared" si="196"/>
        <v>0</v>
      </c>
      <c r="BU73" s="98" t="s">
        <v>23</v>
      </c>
      <c r="BW73" s="40">
        <f t="shared" si="197"/>
        <v>0</v>
      </c>
    </row>
    <row r="74" spans="1:75">
      <c r="A74" s="39"/>
      <c r="B74" s="96"/>
      <c r="C74" s="96"/>
      <c r="D74" s="96"/>
      <c r="E74" s="96"/>
      <c r="F74" s="96"/>
      <c r="G74" s="100"/>
      <c r="H74" s="101"/>
      <c r="I74" s="101"/>
      <c r="J74" s="101"/>
      <c r="K74" s="101"/>
      <c r="L74" s="102"/>
      <c r="M74" s="101"/>
      <c r="N74" s="101"/>
      <c r="O74" s="101"/>
      <c r="P74" s="101"/>
      <c r="Q74" s="101"/>
      <c r="R74" s="101"/>
      <c r="S74" s="100"/>
      <c r="T74" s="101"/>
      <c r="U74" s="101"/>
      <c r="V74" s="101"/>
      <c r="W74" s="101"/>
      <c r="X74" s="102"/>
      <c r="Y74" s="100"/>
      <c r="Z74" s="101"/>
      <c r="AA74" s="101"/>
      <c r="AB74" s="101"/>
      <c r="AC74" s="101"/>
      <c r="AD74" s="102"/>
      <c r="AE74" s="100"/>
      <c r="AF74" s="101"/>
      <c r="AG74" s="101"/>
      <c r="AH74" s="101"/>
      <c r="AI74" s="101"/>
      <c r="AJ74" s="102"/>
      <c r="AK74" s="101"/>
      <c r="AL74" s="101"/>
      <c r="AM74" s="101"/>
      <c r="AN74" s="101"/>
      <c r="AO74" s="101"/>
      <c r="AP74" s="101"/>
      <c r="AQ74" s="100"/>
      <c r="AR74" s="101"/>
      <c r="AS74" s="101"/>
      <c r="AT74" s="101"/>
      <c r="AU74" s="101"/>
      <c r="AV74" s="102"/>
      <c r="AW74" s="100"/>
      <c r="AX74" s="101"/>
      <c r="AY74" s="101"/>
      <c r="AZ74" s="101"/>
      <c r="BA74" s="101"/>
      <c r="BB74" s="102"/>
      <c r="BC74" s="100"/>
      <c r="BD74" s="101"/>
      <c r="BE74" s="101"/>
      <c r="BF74" s="101"/>
      <c r="BG74" s="101"/>
      <c r="BH74" s="102"/>
      <c r="BJ74" s="101"/>
      <c r="BK74" s="101">
        <f>SUM(BK64:BK73)</f>
        <v>0</v>
      </c>
      <c r="BL74" s="101" t="s">
        <v>23</v>
      </c>
      <c r="BM74" s="101">
        <f t="shared" ref="BM74" si="214">SUM(BM64:BM73)</f>
        <v>360</v>
      </c>
      <c r="BN74" s="101"/>
      <c r="BO74" s="101">
        <f t="shared" ref="BO74" si="215">SUM(BO64:BO73)</f>
        <v>0</v>
      </c>
      <c r="BP74" s="101" t="s">
        <v>2</v>
      </c>
      <c r="BQ74" s="101"/>
      <c r="BR74" s="101"/>
      <c r="BS74" s="101">
        <f t="shared" ref="BS74:BT74" si="216">SUM(BS64:BS73)</f>
        <v>0</v>
      </c>
      <c r="BT74" s="101">
        <f t="shared" si="216"/>
        <v>0</v>
      </c>
      <c r="BU74" s="102" t="s">
        <v>23</v>
      </c>
      <c r="BW74" s="40"/>
    </row>
    <row r="75" spans="1:75">
      <c r="A75" s="39"/>
      <c r="B75" s="99" t="s">
        <v>321</v>
      </c>
      <c r="C75" s="96"/>
      <c r="D75" s="96"/>
      <c r="E75" s="96"/>
      <c r="F75" s="96"/>
      <c r="G75" s="104">
        <f>SUM(G64:G73)</f>
        <v>0</v>
      </c>
      <c r="H75" s="105">
        <f t="shared" ref="H75:BH75" si="217">SUM(H64:H73)</f>
        <v>0</v>
      </c>
      <c r="I75" s="105">
        <f t="shared" si="217"/>
        <v>0</v>
      </c>
      <c r="J75" s="105">
        <f t="shared" si="217"/>
        <v>0</v>
      </c>
      <c r="K75" s="105">
        <f t="shared" si="217"/>
        <v>0</v>
      </c>
      <c r="L75" s="105">
        <f t="shared" si="217"/>
        <v>0</v>
      </c>
      <c r="M75" s="105">
        <f t="shared" si="217"/>
        <v>0</v>
      </c>
      <c r="N75" s="105">
        <f t="shared" si="217"/>
        <v>0</v>
      </c>
      <c r="O75" s="105">
        <f t="shared" si="217"/>
        <v>0</v>
      </c>
      <c r="P75" s="105">
        <f t="shared" si="217"/>
        <v>0</v>
      </c>
      <c r="Q75" s="105">
        <f t="shared" si="217"/>
        <v>0</v>
      </c>
      <c r="R75" s="105">
        <f t="shared" si="217"/>
        <v>0</v>
      </c>
      <c r="S75" s="105">
        <f t="shared" si="217"/>
        <v>0</v>
      </c>
      <c r="T75" s="105">
        <f t="shared" si="217"/>
        <v>0</v>
      </c>
      <c r="U75" s="105">
        <f t="shared" si="217"/>
        <v>0</v>
      </c>
      <c r="V75" s="105">
        <f t="shared" si="217"/>
        <v>0</v>
      </c>
      <c r="W75" s="105">
        <f t="shared" si="217"/>
        <v>0</v>
      </c>
      <c r="X75" s="105">
        <f t="shared" si="217"/>
        <v>0</v>
      </c>
      <c r="Y75" s="105">
        <f t="shared" si="217"/>
        <v>0</v>
      </c>
      <c r="Z75" s="105">
        <f t="shared" si="217"/>
        <v>0</v>
      </c>
      <c r="AA75" s="105">
        <f t="shared" si="217"/>
        <v>0</v>
      </c>
      <c r="AB75" s="105">
        <f t="shared" si="217"/>
        <v>0</v>
      </c>
      <c r="AC75" s="105">
        <f t="shared" si="217"/>
        <v>0</v>
      </c>
      <c r="AD75" s="105">
        <f t="shared" si="217"/>
        <v>0</v>
      </c>
      <c r="AE75" s="105">
        <f t="shared" si="217"/>
        <v>0</v>
      </c>
      <c r="AF75" s="105">
        <f t="shared" si="217"/>
        <v>0</v>
      </c>
      <c r="AG75" s="105">
        <f t="shared" si="217"/>
        <v>0</v>
      </c>
      <c r="AH75" s="105">
        <f t="shared" si="217"/>
        <v>0</v>
      </c>
      <c r="AI75" s="105">
        <f t="shared" si="217"/>
        <v>0</v>
      </c>
      <c r="AJ75" s="105">
        <f t="shared" si="217"/>
        <v>0</v>
      </c>
      <c r="AK75" s="105">
        <f t="shared" si="217"/>
        <v>0</v>
      </c>
      <c r="AL75" s="105">
        <f t="shared" si="217"/>
        <v>0</v>
      </c>
      <c r="AM75" s="105">
        <f t="shared" si="217"/>
        <v>0</v>
      </c>
      <c r="AN75" s="105">
        <f t="shared" si="217"/>
        <v>0</v>
      </c>
      <c r="AO75" s="105">
        <f t="shared" si="217"/>
        <v>0</v>
      </c>
      <c r="AP75" s="105">
        <f t="shared" si="217"/>
        <v>0</v>
      </c>
      <c r="AQ75" s="105">
        <f t="shared" ref="AQ75:AV75" si="218">SUM(AQ64:AQ73)</f>
        <v>0</v>
      </c>
      <c r="AR75" s="105">
        <f t="shared" si="218"/>
        <v>0</v>
      </c>
      <c r="AS75" s="105">
        <f t="shared" si="218"/>
        <v>0</v>
      </c>
      <c r="AT75" s="105">
        <f t="shared" si="218"/>
        <v>0</v>
      </c>
      <c r="AU75" s="105">
        <f t="shared" si="218"/>
        <v>0</v>
      </c>
      <c r="AV75" s="105">
        <f t="shared" si="218"/>
        <v>0</v>
      </c>
      <c r="AW75" s="105">
        <f t="shared" si="217"/>
        <v>0</v>
      </c>
      <c r="AX75" s="105">
        <f t="shared" si="217"/>
        <v>0</v>
      </c>
      <c r="AY75" s="105">
        <f t="shared" si="217"/>
        <v>0</v>
      </c>
      <c r="AZ75" s="105">
        <f t="shared" si="217"/>
        <v>0</v>
      </c>
      <c r="BA75" s="105">
        <f t="shared" si="217"/>
        <v>0</v>
      </c>
      <c r="BB75" s="105">
        <f t="shared" si="217"/>
        <v>0</v>
      </c>
      <c r="BC75" s="105">
        <f t="shared" si="217"/>
        <v>0</v>
      </c>
      <c r="BD75" s="105">
        <f t="shared" si="217"/>
        <v>0</v>
      </c>
      <c r="BE75" s="105">
        <f t="shared" si="217"/>
        <v>0</v>
      </c>
      <c r="BF75" s="105">
        <f t="shared" si="217"/>
        <v>0</v>
      </c>
      <c r="BG75" s="105">
        <f t="shared" si="217"/>
        <v>0</v>
      </c>
      <c r="BH75" s="106">
        <f t="shared" si="217"/>
        <v>0</v>
      </c>
      <c r="BJ75" s="96"/>
      <c r="BK75" s="96"/>
      <c r="BL75" s="96"/>
      <c r="BM75" s="96"/>
      <c r="BN75" s="96"/>
      <c r="BO75" s="96"/>
      <c r="BP75" s="96"/>
      <c r="BQ75" s="96"/>
      <c r="BR75" s="96"/>
      <c r="BS75" s="96"/>
      <c r="BT75" s="96"/>
      <c r="BU75" s="98"/>
      <c r="BW75" s="40"/>
    </row>
    <row r="76" spans="1:75">
      <c r="A76" s="39"/>
      <c r="B76" s="99" t="s">
        <v>322</v>
      </c>
      <c r="C76" s="96"/>
      <c r="D76" s="96"/>
      <c r="E76" s="96"/>
      <c r="F76" s="96"/>
      <c r="G76" s="104"/>
      <c r="H76" s="105"/>
      <c r="I76" s="105"/>
      <c r="J76" s="105"/>
      <c r="K76" s="105"/>
      <c r="L76" s="106"/>
      <c r="M76" s="104"/>
      <c r="N76" s="105"/>
      <c r="O76" s="105"/>
      <c r="P76" s="105"/>
      <c r="Q76" s="105"/>
      <c r="R76" s="106"/>
      <c r="S76" s="104"/>
      <c r="T76" s="105"/>
      <c r="U76" s="105"/>
      <c r="V76" s="105"/>
      <c r="W76" s="105"/>
      <c r="X76" s="106"/>
      <c r="Y76" s="104"/>
      <c r="Z76" s="105"/>
      <c r="AA76" s="105"/>
      <c r="AB76" s="105"/>
      <c r="AC76" s="105"/>
      <c r="AD76" s="106"/>
      <c r="AE76" s="100">
        <v>2</v>
      </c>
      <c r="AF76" s="101">
        <v>2</v>
      </c>
      <c r="AG76" s="105"/>
      <c r="AH76" s="105"/>
      <c r="AI76" s="105"/>
      <c r="AJ76" s="106"/>
      <c r="AK76" s="104"/>
      <c r="AL76" s="105"/>
      <c r="AM76" s="105"/>
      <c r="AN76" s="105"/>
      <c r="AO76" s="105"/>
      <c r="AP76" s="106"/>
      <c r="AQ76" s="104"/>
      <c r="AR76" s="105"/>
      <c r="AS76" s="105"/>
      <c r="AT76" s="105"/>
      <c r="AU76" s="105"/>
      <c r="AV76" s="106"/>
      <c r="AW76" s="104">
        <v>2</v>
      </c>
      <c r="AX76" s="105"/>
      <c r="AY76" s="105"/>
      <c r="AZ76" s="105"/>
      <c r="BA76" s="105"/>
      <c r="BB76" s="106"/>
      <c r="BC76" s="104"/>
      <c r="BD76" s="105">
        <v>2</v>
      </c>
      <c r="BE76" s="105">
        <v>2</v>
      </c>
      <c r="BF76" s="105"/>
      <c r="BG76" s="105"/>
      <c r="BH76" s="106"/>
      <c r="BJ76" s="96"/>
      <c r="BK76" s="96"/>
      <c r="BL76" s="96"/>
      <c r="BM76" s="96"/>
      <c r="BN76" s="96"/>
      <c r="BO76" s="96"/>
      <c r="BP76" s="96"/>
      <c r="BQ76" s="96"/>
      <c r="BR76" s="96"/>
      <c r="BS76" s="96"/>
      <c r="BT76" s="96"/>
      <c r="BU76" s="98"/>
      <c r="BW76" s="40"/>
    </row>
    <row r="77" spans="1:75" s="138" customFormat="1">
      <c r="A77" s="135"/>
      <c r="B77" s="136" t="s">
        <v>323</v>
      </c>
      <c r="C77" s="136"/>
      <c r="D77" s="136"/>
      <c r="E77" s="136"/>
      <c r="F77" s="136"/>
      <c r="G77" s="143">
        <f>G76+G75</f>
        <v>0</v>
      </c>
      <c r="H77" s="143">
        <f t="shared" ref="H77" si="219">H76+H75</f>
        <v>0</v>
      </c>
      <c r="I77" s="143">
        <f t="shared" ref="I77" si="220">I76+I75</f>
        <v>0</v>
      </c>
      <c r="J77" s="143">
        <f t="shared" ref="J77" si="221">J76+J75</f>
        <v>0</v>
      </c>
      <c r="K77" s="143">
        <f t="shared" ref="K77" si="222">K76+K75</f>
        <v>0</v>
      </c>
      <c r="L77" s="143">
        <f t="shared" ref="L77" si="223">L76+L75</f>
        <v>0</v>
      </c>
      <c r="M77" s="143">
        <f t="shared" ref="M77" si="224">M76+M75</f>
        <v>0</v>
      </c>
      <c r="N77" s="143">
        <f t="shared" ref="N77" si="225">N76+N75</f>
        <v>0</v>
      </c>
      <c r="O77" s="143">
        <f t="shared" ref="O77" si="226">O76+O75</f>
        <v>0</v>
      </c>
      <c r="P77" s="143">
        <f t="shared" ref="P77" si="227">P76+P75</f>
        <v>0</v>
      </c>
      <c r="Q77" s="143">
        <f t="shared" ref="Q77" si="228">Q76+Q75</f>
        <v>0</v>
      </c>
      <c r="R77" s="143">
        <f t="shared" ref="R77" si="229">R76+R75</f>
        <v>0</v>
      </c>
      <c r="S77" s="143">
        <f t="shared" ref="S77" si="230">S76+S75</f>
        <v>0</v>
      </c>
      <c r="T77" s="143">
        <f t="shared" ref="T77" si="231">T76+T75</f>
        <v>0</v>
      </c>
      <c r="U77" s="143">
        <f t="shared" ref="U77" si="232">U76+U75</f>
        <v>0</v>
      </c>
      <c r="V77" s="143">
        <f t="shared" ref="V77" si="233">V76+V75</f>
        <v>0</v>
      </c>
      <c r="W77" s="143">
        <f t="shared" ref="W77" si="234">W76+W75</f>
        <v>0</v>
      </c>
      <c r="X77" s="143">
        <f t="shared" ref="X77" si="235">X76+X75</f>
        <v>0</v>
      </c>
      <c r="Y77" s="143">
        <f t="shared" ref="Y77" si="236">Y76+Y75</f>
        <v>0</v>
      </c>
      <c r="Z77" s="143">
        <f t="shared" ref="Z77" si="237">Z76+Z75</f>
        <v>0</v>
      </c>
      <c r="AA77" s="143">
        <f t="shared" ref="AA77" si="238">AA76+AA75</f>
        <v>0</v>
      </c>
      <c r="AB77" s="143">
        <f t="shared" ref="AB77" si="239">AB76+AB75</f>
        <v>0</v>
      </c>
      <c r="AC77" s="143">
        <f t="shared" ref="AC77" si="240">AC76+AC75</f>
        <v>0</v>
      </c>
      <c r="AD77" s="143">
        <f t="shared" ref="AD77" si="241">AD76+AD75</f>
        <v>0</v>
      </c>
      <c r="AE77" s="143">
        <f t="shared" ref="AE77" si="242">AE76+AE75</f>
        <v>2</v>
      </c>
      <c r="AF77" s="143">
        <f t="shared" ref="AF77" si="243">AF76+AF75</f>
        <v>2</v>
      </c>
      <c r="AG77" s="143">
        <f t="shared" ref="AG77" si="244">AG76+AG75</f>
        <v>0</v>
      </c>
      <c r="AH77" s="143">
        <f t="shared" ref="AH77" si="245">AH76+AH75</f>
        <v>0</v>
      </c>
      <c r="AI77" s="143">
        <f t="shared" ref="AI77" si="246">AI76+AI75</f>
        <v>0</v>
      </c>
      <c r="AJ77" s="143">
        <f t="shared" ref="AJ77" si="247">AJ76+AJ75</f>
        <v>0</v>
      </c>
      <c r="AK77" s="143">
        <f t="shared" ref="AK77" si="248">AK76+AK75</f>
        <v>0</v>
      </c>
      <c r="AL77" s="143">
        <f t="shared" ref="AL77" si="249">AL76+AL75</f>
        <v>0</v>
      </c>
      <c r="AM77" s="143">
        <f t="shared" ref="AM77" si="250">AM76+AM75</f>
        <v>0</v>
      </c>
      <c r="AN77" s="143">
        <f t="shared" ref="AN77" si="251">AN76+AN75</f>
        <v>0</v>
      </c>
      <c r="AO77" s="143">
        <f t="shared" ref="AO77" si="252">AO76+AO75</f>
        <v>0</v>
      </c>
      <c r="AP77" s="143">
        <f t="shared" ref="AP77" si="253">AP76+AP75</f>
        <v>0</v>
      </c>
      <c r="AQ77" s="143">
        <f t="shared" ref="AQ77" si="254">AQ76+AQ75</f>
        <v>0</v>
      </c>
      <c r="AR77" s="143">
        <f t="shared" ref="AR77" si="255">AR76+AR75</f>
        <v>0</v>
      </c>
      <c r="AS77" s="143">
        <f t="shared" ref="AS77" si="256">AS76+AS75</f>
        <v>0</v>
      </c>
      <c r="AT77" s="143">
        <f t="shared" ref="AT77" si="257">AT76+AT75</f>
        <v>0</v>
      </c>
      <c r="AU77" s="143">
        <f t="shared" ref="AU77" si="258">AU76+AU75</f>
        <v>0</v>
      </c>
      <c r="AV77" s="143">
        <f t="shared" ref="AV77" si="259">AV76+AV75</f>
        <v>0</v>
      </c>
      <c r="AW77" s="143">
        <f t="shared" ref="AW77" si="260">AW76+AW75</f>
        <v>2</v>
      </c>
      <c r="AX77" s="143">
        <f t="shared" ref="AX77" si="261">AX76+AX75</f>
        <v>0</v>
      </c>
      <c r="AY77" s="143">
        <f t="shared" ref="AY77" si="262">AY76+AY75</f>
        <v>0</v>
      </c>
      <c r="AZ77" s="143">
        <f t="shared" ref="AZ77" si="263">AZ76+AZ75</f>
        <v>0</v>
      </c>
      <c r="BA77" s="143">
        <f t="shared" ref="BA77" si="264">BA76+BA75</f>
        <v>0</v>
      </c>
      <c r="BB77" s="143">
        <f t="shared" ref="BB77" si="265">BB76+BB75</f>
        <v>0</v>
      </c>
      <c r="BC77" s="143">
        <f t="shared" ref="BC77" si="266">BC76+BC75</f>
        <v>0</v>
      </c>
      <c r="BD77" s="143">
        <f t="shared" ref="BD77" si="267">BD76+BD75</f>
        <v>2</v>
      </c>
      <c r="BE77" s="143">
        <f t="shared" ref="BE77" si="268">BE76+BE75</f>
        <v>2</v>
      </c>
      <c r="BF77" s="143">
        <f t="shared" ref="BF77" si="269">BF76+BF75</f>
        <v>0</v>
      </c>
      <c r="BG77" s="143">
        <f t="shared" ref="BG77" si="270">BG76+BG75</f>
        <v>0</v>
      </c>
      <c r="BH77" s="143">
        <f t="shared" ref="BH77" si="271">BH76+BH75</f>
        <v>0</v>
      </c>
      <c r="BI77" s="96"/>
      <c r="BJ77" s="136"/>
      <c r="BK77" s="136"/>
      <c r="BL77" s="136"/>
      <c r="BM77" s="136"/>
      <c r="BN77" s="136"/>
      <c r="BO77" s="136"/>
      <c r="BP77" s="136"/>
      <c r="BQ77" s="136"/>
      <c r="BR77" s="136"/>
      <c r="BS77" s="136"/>
      <c r="BT77" s="136"/>
      <c r="BU77" s="137"/>
      <c r="BW77" s="139"/>
    </row>
    <row r="78" spans="1:75" s="138" customFormat="1">
      <c r="A78" s="135"/>
      <c r="B78" s="143" t="s">
        <v>348</v>
      </c>
      <c r="C78" s="143"/>
      <c r="D78" s="143"/>
      <c r="E78" s="143"/>
      <c r="F78" s="143" t="s">
        <v>349</v>
      </c>
      <c r="G78" s="143">
        <f>'Struktur Brandschutzelemente'!H77*'Kosten Brandschutzelemente'!C68+I77*'Kosten Brandschutzelemente'!C69+'Kosten Brandschutzelemente'!C67*'Struktur Brandschutzelemente'!G77</f>
        <v>0</v>
      </c>
      <c r="H78" s="143"/>
      <c r="I78" s="143"/>
      <c r="J78" s="143"/>
      <c r="K78" s="143"/>
      <c r="L78" s="143"/>
      <c r="M78" s="143">
        <f>M77*'Kosten Brandschutzelemente'!C67+'Kosten Brandschutzelemente'!C68*'Struktur Brandschutzelemente'!N77+'Struktur Brandschutzelemente'!O77*'Kosten Brandschutzelemente'!C69</f>
        <v>0</v>
      </c>
      <c r="N78" s="143"/>
      <c r="O78" s="143"/>
      <c r="P78" s="143"/>
      <c r="Q78" s="143"/>
      <c r="R78" s="143"/>
      <c r="S78" s="143">
        <f>S77*'Kosten Brandschutzelemente'!C67+'Kosten Brandschutzelemente'!C68*'Struktur Brandschutzelemente'!T77+'Struktur Brandschutzelemente'!U77*'Kosten Brandschutzelemente'!C69</f>
        <v>0</v>
      </c>
      <c r="T78" s="143"/>
      <c r="U78" s="143"/>
      <c r="V78" s="143"/>
      <c r="W78" s="143"/>
      <c r="X78" s="143"/>
      <c r="Y78" s="143">
        <f>Y77*'Kosten Brandschutzelemente'!C67+'Kosten Brandschutzelemente'!C68*'Struktur Brandschutzelemente'!Z77+'Struktur Brandschutzelemente'!AA77*'Kosten Brandschutzelemente'!C69</f>
        <v>0</v>
      </c>
      <c r="Z78" s="143"/>
      <c r="AA78" s="143"/>
      <c r="AB78" s="143"/>
      <c r="AC78" s="143"/>
      <c r="AD78" s="143"/>
      <c r="AE78" s="143">
        <f>AE77*'Kosten Brandschutzelemente'!C67+'Kosten Brandschutzelemente'!C68*'Struktur Brandschutzelemente'!AF77+'Struktur Brandschutzelemente'!AG77*'Kosten Brandschutzelemente'!C69</f>
        <v>0</v>
      </c>
      <c r="AF78" s="143"/>
      <c r="AG78" s="143"/>
      <c r="AH78" s="143"/>
      <c r="AI78" s="143"/>
      <c r="AJ78" s="143"/>
      <c r="AK78" s="143">
        <f>AK77*'Kosten Brandschutzelemente'!C67+'Kosten Brandschutzelemente'!C68*'Struktur Brandschutzelemente'!AL77+'Struktur Brandschutzelemente'!AM77*'Kosten Brandschutzelemente'!C69</f>
        <v>0</v>
      </c>
      <c r="AL78" s="143"/>
      <c r="AM78" s="143"/>
      <c r="AN78" s="143"/>
      <c r="AO78" s="143"/>
      <c r="AP78" s="143"/>
      <c r="AQ78" s="143">
        <f>AQ77*'Kosten Brandschutzelemente'!C67+'Kosten Brandschutzelemente'!C68*'Struktur Brandschutzelemente'!AR77+'Struktur Brandschutzelemente'!AS77*'Kosten Brandschutzelemente'!C69</f>
        <v>0</v>
      </c>
      <c r="AR78" s="143"/>
      <c r="AS78" s="143"/>
      <c r="AT78" s="143"/>
      <c r="AU78" s="143"/>
      <c r="AV78" s="143"/>
      <c r="AW78" s="143">
        <f>AW77*'Kosten Brandschutzelemente'!C67+'Kosten Brandschutzelemente'!C68*'Struktur Brandschutzelemente'!AX77+'Struktur Brandschutzelemente'!AY77*'Kosten Brandschutzelemente'!C69</f>
        <v>0</v>
      </c>
      <c r="AX78" s="143"/>
      <c r="AY78" s="143"/>
      <c r="AZ78" s="143"/>
      <c r="BA78" s="143"/>
      <c r="BB78" s="143"/>
      <c r="BC78" s="143">
        <f>BC77*'Kosten Brandschutzelemente'!C67+'Kosten Brandschutzelemente'!C68*'Struktur Brandschutzelemente'!BD77+'Struktur Brandschutzelemente'!BE77*'Kosten Brandschutzelemente'!C69</f>
        <v>0</v>
      </c>
      <c r="BD78" s="143"/>
      <c r="BE78" s="143"/>
      <c r="BF78" s="143"/>
      <c r="BG78" s="143"/>
      <c r="BH78" s="143"/>
      <c r="BI78" s="96"/>
      <c r="BJ78" s="136"/>
      <c r="BK78" s="136"/>
      <c r="BL78" s="136"/>
      <c r="BM78" s="136"/>
      <c r="BN78" s="136"/>
      <c r="BO78" s="136"/>
      <c r="BP78" s="136"/>
      <c r="BQ78" s="136"/>
      <c r="BR78" s="136"/>
      <c r="BS78" s="136"/>
      <c r="BT78" s="136"/>
      <c r="BU78" s="137"/>
      <c r="BW78" s="139"/>
    </row>
    <row r="79" spans="1:75" s="138" customFormat="1">
      <c r="A79" s="135"/>
      <c r="B79" s="143" t="s">
        <v>353</v>
      </c>
      <c r="C79" s="143"/>
      <c r="D79" s="143"/>
      <c r="E79" s="143"/>
      <c r="F79" s="143" t="s">
        <v>349</v>
      </c>
      <c r="G79" s="143">
        <f>G77*'Kosten Brandschutzelemente'!C76</f>
        <v>0</v>
      </c>
      <c r="H79" s="143"/>
      <c r="I79" s="143"/>
      <c r="J79" s="143"/>
      <c r="K79" s="143"/>
      <c r="L79" s="143"/>
      <c r="M79" s="143">
        <f>M77*'Kosten Brandschutzelemente'!C76</f>
        <v>0</v>
      </c>
      <c r="N79" s="143"/>
      <c r="O79" s="143"/>
      <c r="P79" s="143"/>
      <c r="Q79" s="143"/>
      <c r="R79" s="143"/>
      <c r="S79" s="143">
        <f>S77*'Kosten Brandschutzelemente'!C76</f>
        <v>0</v>
      </c>
      <c r="T79" s="143"/>
      <c r="U79" s="143"/>
      <c r="V79" s="143"/>
      <c r="W79" s="143"/>
      <c r="X79" s="143"/>
      <c r="Y79" s="143">
        <f>Y77*'Kosten Brandschutzelemente'!C76</f>
        <v>0</v>
      </c>
      <c r="Z79" s="143"/>
      <c r="AA79" s="143"/>
      <c r="AB79" s="143"/>
      <c r="AC79" s="143"/>
      <c r="AD79" s="143"/>
      <c r="AE79" s="143">
        <f>AE77*'Kosten Brandschutzelemente'!C76</f>
        <v>0</v>
      </c>
      <c r="AF79" s="143"/>
      <c r="AG79" s="143"/>
      <c r="AH79" s="143"/>
      <c r="AI79" s="143"/>
      <c r="AJ79" s="143"/>
      <c r="AK79" s="143">
        <f>AK77*'Kosten Brandschutzelemente'!C76</f>
        <v>0</v>
      </c>
      <c r="AL79" s="143"/>
      <c r="AM79" s="143"/>
      <c r="AN79" s="143"/>
      <c r="AO79" s="143"/>
      <c r="AP79" s="143"/>
      <c r="AQ79" s="143">
        <f>AQ77*'Kosten Brandschutzelemente'!C76</f>
        <v>0</v>
      </c>
      <c r="AR79" s="143"/>
      <c r="AS79" s="143"/>
      <c r="AT79" s="143"/>
      <c r="AU79" s="143"/>
      <c r="AV79" s="143"/>
      <c r="AW79" s="143">
        <f>AW77*'Kosten Brandschutzelemente'!C76</f>
        <v>0</v>
      </c>
      <c r="AX79" s="143"/>
      <c r="AY79" s="143"/>
      <c r="AZ79" s="143"/>
      <c r="BA79" s="143"/>
      <c r="BB79" s="143"/>
      <c r="BC79" s="143">
        <f>BC77*'Kosten Brandschutzelemente'!C76</f>
        <v>0</v>
      </c>
      <c r="BD79" s="143"/>
      <c r="BE79" s="143"/>
      <c r="BF79" s="143"/>
      <c r="BG79" s="143"/>
      <c r="BH79" s="143"/>
      <c r="BI79" s="96"/>
      <c r="BJ79" s="136"/>
      <c r="BK79" s="136"/>
      <c r="BL79" s="136"/>
      <c r="BM79" s="136"/>
      <c r="BN79" s="136"/>
      <c r="BO79" s="136"/>
      <c r="BP79" s="136"/>
      <c r="BQ79" s="136"/>
      <c r="BR79" s="136"/>
      <c r="BS79" s="136"/>
      <c r="BT79" s="136"/>
      <c r="BU79" s="137"/>
      <c r="BW79" s="139"/>
    </row>
    <row r="80" spans="1:75">
      <c r="A80" s="100"/>
      <c r="B80" s="101"/>
      <c r="C80" s="101"/>
      <c r="D80" s="101"/>
      <c r="E80" s="101"/>
      <c r="F80" s="101"/>
      <c r="G80" s="101"/>
      <c r="H80" s="101"/>
      <c r="I80" s="101"/>
      <c r="J80" s="101"/>
      <c r="K80" s="101"/>
      <c r="L80" s="101"/>
      <c r="M80" s="101"/>
      <c r="N80" s="101"/>
      <c r="O80" s="101"/>
      <c r="P80" s="101"/>
      <c r="Q80" s="101"/>
      <c r="R80" s="101"/>
      <c r="S80" s="101"/>
      <c r="T80" s="101"/>
      <c r="U80" s="101"/>
      <c r="V80" s="101"/>
      <c r="W80" s="101"/>
      <c r="X80" s="101"/>
      <c r="Y80" s="101"/>
      <c r="Z80" s="101"/>
      <c r="AA80" s="101"/>
      <c r="AB80" s="101"/>
      <c r="AC80" s="101"/>
      <c r="AD80" s="101"/>
      <c r="AE80" s="101"/>
      <c r="AF80" s="101"/>
      <c r="AG80" s="101"/>
      <c r="AH80" s="101"/>
      <c r="AI80" s="101"/>
      <c r="AJ80" s="101"/>
      <c r="AK80" s="101"/>
      <c r="AL80" s="101"/>
      <c r="AM80" s="101"/>
      <c r="AN80" s="101"/>
      <c r="AO80" s="101"/>
      <c r="AP80" s="101"/>
      <c r="AQ80" s="101"/>
      <c r="AR80" s="101"/>
      <c r="AS80" s="101"/>
      <c r="AT80" s="101"/>
      <c r="AU80" s="101"/>
      <c r="AV80" s="101"/>
      <c r="AW80" s="101"/>
      <c r="AX80" s="101"/>
      <c r="AY80" s="101"/>
      <c r="AZ80" s="101"/>
      <c r="BA80" s="101"/>
      <c r="BB80" s="101"/>
      <c r="BC80" s="101"/>
      <c r="BD80" s="101"/>
      <c r="BE80" s="101"/>
      <c r="BF80" s="101"/>
      <c r="BG80" s="101"/>
      <c r="BH80" s="101"/>
      <c r="BJ80" s="101"/>
      <c r="BK80" s="101"/>
      <c r="BL80" s="101"/>
      <c r="BM80" s="101"/>
      <c r="BN80" s="101"/>
      <c r="BO80" s="101"/>
      <c r="BP80" s="101"/>
      <c r="BQ80" s="101"/>
      <c r="BR80" s="101"/>
      <c r="BS80" s="101"/>
      <c r="BT80" s="101"/>
      <c r="BU80" s="102"/>
      <c r="BW80" s="40"/>
    </row>
    <row r="81" spans="1:75" ht="15" customHeight="1">
      <c r="A81" s="38" t="s">
        <v>164</v>
      </c>
      <c r="G81" s="204" t="s">
        <v>238</v>
      </c>
      <c r="H81" s="205"/>
      <c r="I81" s="205"/>
      <c r="J81" s="205"/>
      <c r="K81" s="205"/>
      <c r="L81" s="206"/>
      <c r="M81" s="204" t="s">
        <v>239</v>
      </c>
      <c r="N81" s="205"/>
      <c r="O81" s="205"/>
      <c r="P81" s="205"/>
      <c r="Q81" s="205"/>
      <c r="R81" s="206"/>
      <c r="S81" s="204" t="s">
        <v>235</v>
      </c>
      <c r="T81" s="205"/>
      <c r="U81" s="205"/>
      <c r="V81" s="205"/>
      <c r="W81" s="205"/>
      <c r="X81" s="206"/>
      <c r="Y81" s="204" t="s">
        <v>236</v>
      </c>
      <c r="Z81" s="205"/>
      <c r="AA81" s="205"/>
      <c r="AB81" s="205"/>
      <c r="AC81" s="205"/>
      <c r="AD81" s="206"/>
      <c r="AE81" s="204" t="s">
        <v>237</v>
      </c>
      <c r="AF81" s="205"/>
      <c r="AG81" s="205"/>
      <c r="AH81" s="205"/>
      <c r="AI81" s="205"/>
      <c r="AJ81" s="206"/>
      <c r="AK81" s="204" t="s">
        <v>269</v>
      </c>
      <c r="AL81" s="205"/>
      <c r="AM81" s="205"/>
      <c r="AN81" s="205"/>
      <c r="AO81" s="205"/>
      <c r="AP81" s="206"/>
      <c r="AQ81" s="204" t="s">
        <v>332</v>
      </c>
      <c r="AR81" s="205"/>
      <c r="AS81" s="205"/>
      <c r="AT81" s="205"/>
      <c r="AU81" s="205"/>
      <c r="AV81" s="206"/>
      <c r="AW81" s="204" t="s">
        <v>331</v>
      </c>
      <c r="AX81" s="205"/>
      <c r="AY81" s="205"/>
      <c r="AZ81" s="205"/>
      <c r="BA81" s="205"/>
      <c r="BB81" s="206"/>
      <c r="BC81" s="204" t="s">
        <v>280</v>
      </c>
      <c r="BD81" s="205"/>
      <c r="BE81" s="205"/>
      <c r="BF81" s="205"/>
      <c r="BG81" s="205"/>
      <c r="BH81" s="206"/>
      <c r="BW81" s="40"/>
    </row>
    <row r="82" spans="1:75">
      <c r="A82" s="38" t="s">
        <v>30</v>
      </c>
      <c r="G82" s="207"/>
      <c r="H82" s="208"/>
      <c r="I82" s="208"/>
      <c r="J82" s="208"/>
      <c r="K82" s="208"/>
      <c r="L82" s="209"/>
      <c r="M82" s="207"/>
      <c r="N82" s="208"/>
      <c r="O82" s="208"/>
      <c r="P82" s="208"/>
      <c r="Q82" s="208"/>
      <c r="R82" s="209"/>
      <c r="S82" s="207"/>
      <c r="T82" s="208"/>
      <c r="U82" s="208"/>
      <c r="V82" s="208"/>
      <c r="W82" s="208"/>
      <c r="X82" s="209"/>
      <c r="Y82" s="207"/>
      <c r="Z82" s="208"/>
      <c r="AA82" s="208"/>
      <c r="AB82" s="208"/>
      <c r="AC82" s="208"/>
      <c r="AD82" s="209"/>
      <c r="AE82" s="207"/>
      <c r="AF82" s="208"/>
      <c r="AG82" s="208"/>
      <c r="AH82" s="208"/>
      <c r="AI82" s="208"/>
      <c r="AJ82" s="209"/>
      <c r="AK82" s="210"/>
      <c r="AL82" s="211"/>
      <c r="AM82" s="211"/>
      <c r="AN82" s="211"/>
      <c r="AO82" s="211"/>
      <c r="AP82" s="212"/>
      <c r="AQ82" s="210"/>
      <c r="AR82" s="211"/>
      <c r="AS82" s="211"/>
      <c r="AT82" s="211"/>
      <c r="AU82" s="211"/>
      <c r="AV82" s="212"/>
      <c r="AW82" s="207"/>
      <c r="AX82" s="208"/>
      <c r="AY82" s="208"/>
      <c r="AZ82" s="208"/>
      <c r="BA82" s="208"/>
      <c r="BB82" s="209"/>
      <c r="BC82" s="207"/>
      <c r="BD82" s="208"/>
      <c r="BE82" s="208"/>
      <c r="BF82" s="208"/>
      <c r="BG82" s="208"/>
      <c r="BH82" s="209"/>
      <c r="BW82" s="40"/>
    </row>
    <row r="83" spans="1:75">
      <c r="A83" s="91" t="s">
        <v>262</v>
      </c>
      <c r="B83" s="92" t="s">
        <v>31</v>
      </c>
      <c r="C83" s="92" t="s">
        <v>48</v>
      </c>
      <c r="D83" s="92"/>
      <c r="E83" s="92" t="s">
        <v>44</v>
      </c>
      <c r="F83" s="92"/>
      <c r="G83" s="91" t="s">
        <v>219</v>
      </c>
      <c r="H83" s="92" t="s">
        <v>218</v>
      </c>
      <c r="I83" s="92" t="s">
        <v>216</v>
      </c>
      <c r="J83" s="92" t="s">
        <v>217</v>
      </c>
      <c r="K83" s="93" t="s">
        <v>220</v>
      </c>
      <c r="L83" s="94"/>
      <c r="M83" s="91" t="s">
        <v>219</v>
      </c>
      <c r="N83" s="92" t="s">
        <v>218</v>
      </c>
      <c r="O83" s="92" t="s">
        <v>216</v>
      </c>
      <c r="P83" s="92" t="s">
        <v>217</v>
      </c>
      <c r="Q83" s="93" t="s">
        <v>220</v>
      </c>
      <c r="R83" s="94"/>
      <c r="S83" s="91" t="s">
        <v>219</v>
      </c>
      <c r="T83" s="92" t="s">
        <v>218</v>
      </c>
      <c r="U83" s="92" t="s">
        <v>216</v>
      </c>
      <c r="V83" s="92" t="s">
        <v>217</v>
      </c>
      <c r="W83" s="93" t="s">
        <v>220</v>
      </c>
      <c r="X83" s="94"/>
      <c r="Y83" s="91" t="s">
        <v>219</v>
      </c>
      <c r="Z83" s="92" t="s">
        <v>218</v>
      </c>
      <c r="AA83" s="92" t="s">
        <v>216</v>
      </c>
      <c r="AB83" s="92" t="s">
        <v>215</v>
      </c>
      <c r="AC83" s="93" t="s">
        <v>220</v>
      </c>
      <c r="AD83" s="94"/>
      <c r="AE83" s="91" t="s">
        <v>219</v>
      </c>
      <c r="AF83" s="92" t="s">
        <v>218</v>
      </c>
      <c r="AG83" s="92" t="s">
        <v>216</v>
      </c>
      <c r="AH83" s="92" t="s">
        <v>217</v>
      </c>
      <c r="AI83" s="93" t="s">
        <v>220</v>
      </c>
      <c r="AJ83" s="94"/>
      <c r="AK83" s="91" t="s">
        <v>219</v>
      </c>
      <c r="AL83" s="92" t="s">
        <v>218</v>
      </c>
      <c r="AM83" s="92" t="s">
        <v>216</v>
      </c>
      <c r="AN83" s="92" t="s">
        <v>245</v>
      </c>
      <c r="AO83" s="93" t="s">
        <v>246</v>
      </c>
      <c r="AP83" s="93" t="s">
        <v>220</v>
      </c>
      <c r="AQ83" s="91" t="s">
        <v>219</v>
      </c>
      <c r="AR83" s="92" t="s">
        <v>218</v>
      </c>
      <c r="AS83" s="92" t="s">
        <v>216</v>
      </c>
      <c r="AT83" s="92" t="s">
        <v>217</v>
      </c>
      <c r="AU83" s="93" t="s">
        <v>220</v>
      </c>
      <c r="AV83" s="94"/>
      <c r="AW83" s="91" t="s">
        <v>219</v>
      </c>
      <c r="AX83" s="92" t="s">
        <v>218</v>
      </c>
      <c r="AY83" s="92" t="s">
        <v>216</v>
      </c>
      <c r="AZ83" s="92" t="s">
        <v>217</v>
      </c>
      <c r="BA83" s="93" t="s">
        <v>220</v>
      </c>
      <c r="BB83" s="94"/>
      <c r="BC83" s="91" t="s">
        <v>219</v>
      </c>
      <c r="BD83" s="92" t="s">
        <v>218</v>
      </c>
      <c r="BE83" s="92" t="s">
        <v>216</v>
      </c>
      <c r="BF83" s="92" t="s">
        <v>217</v>
      </c>
      <c r="BG83" s="93" t="s">
        <v>220</v>
      </c>
      <c r="BH83" s="94"/>
      <c r="BJ83" s="92"/>
      <c r="BK83" s="92" t="s">
        <v>49</v>
      </c>
      <c r="BL83" s="92"/>
      <c r="BM83" s="92" t="s">
        <v>51</v>
      </c>
      <c r="BN83" s="92"/>
      <c r="BO83" s="92" t="s">
        <v>50</v>
      </c>
      <c r="BP83" s="92"/>
      <c r="BQ83" s="92" t="s">
        <v>43</v>
      </c>
      <c r="BR83" s="92"/>
      <c r="BS83" s="92" t="s">
        <v>45</v>
      </c>
      <c r="BT83" s="92" t="s">
        <v>46</v>
      </c>
      <c r="BU83" s="94"/>
      <c r="BW83" s="40"/>
    </row>
    <row r="84" spans="1:75">
      <c r="A84" s="103"/>
      <c r="B84" s="96" t="s">
        <v>33</v>
      </c>
      <c r="C84" s="54">
        <f>Gebäudeparameter!C200</f>
        <v>0</v>
      </c>
      <c r="D84" s="96" t="s">
        <v>24</v>
      </c>
      <c r="E84" s="96">
        <v>40</v>
      </c>
      <c r="F84" s="96" t="s">
        <v>23</v>
      </c>
      <c r="G84" s="39">
        <v>0</v>
      </c>
      <c r="H84" s="96">
        <f>C84*2</f>
        <v>0</v>
      </c>
      <c r="I84" s="96">
        <f>C84*2</f>
        <v>0</v>
      </c>
      <c r="J84" s="96"/>
      <c r="K84" s="96"/>
      <c r="L84" s="98"/>
      <c r="M84" s="39">
        <v>0</v>
      </c>
      <c r="N84" s="96">
        <f>C84*2</f>
        <v>0</v>
      </c>
      <c r="O84" s="96">
        <f>C84*2</f>
        <v>0</v>
      </c>
      <c r="P84" s="96"/>
      <c r="Q84" s="96"/>
      <c r="R84" s="96"/>
      <c r="S84" s="39">
        <v>0</v>
      </c>
      <c r="T84" s="96">
        <f>C84*2</f>
        <v>0</v>
      </c>
      <c r="U84" s="96">
        <f>C84*2</f>
        <v>0</v>
      </c>
      <c r="V84" s="96"/>
      <c r="W84" s="96"/>
      <c r="X84" s="98"/>
      <c r="Y84" s="39">
        <v>0</v>
      </c>
      <c r="Z84" s="96">
        <f>C84*2</f>
        <v>0</v>
      </c>
      <c r="AA84" s="96">
        <f>C84*2</f>
        <v>0</v>
      </c>
      <c r="AB84" s="96"/>
      <c r="AC84" s="96"/>
      <c r="AD84" s="98"/>
      <c r="AE84" s="39">
        <v>0</v>
      </c>
      <c r="AF84" s="96">
        <f>C84*2</f>
        <v>0</v>
      </c>
      <c r="AG84" s="96">
        <f>C84*2</f>
        <v>0</v>
      </c>
      <c r="AH84" s="96"/>
      <c r="AI84" s="96"/>
      <c r="AJ84" s="98"/>
      <c r="AK84" s="96">
        <v>0</v>
      </c>
      <c r="AL84" s="96">
        <f>C84*2</f>
        <v>0</v>
      </c>
      <c r="AM84" s="96">
        <f>C84*2</f>
        <v>0</v>
      </c>
      <c r="AN84" s="96"/>
      <c r="AO84" s="96"/>
      <c r="AP84" s="96"/>
      <c r="AQ84" s="39">
        <v>0</v>
      </c>
      <c r="AR84" s="96"/>
      <c r="AS84" s="96">
        <f>C84*2</f>
        <v>0</v>
      </c>
      <c r="AT84" s="96"/>
      <c r="AU84" s="96"/>
      <c r="AV84" s="98"/>
      <c r="AW84" s="39">
        <v>0</v>
      </c>
      <c r="AX84" s="96">
        <f>C84*2</f>
        <v>0</v>
      </c>
      <c r="AY84" s="96">
        <f>C84*2</f>
        <v>0</v>
      </c>
      <c r="AZ84" s="96"/>
      <c r="BA84" s="96"/>
      <c r="BB84" s="98"/>
      <c r="BC84" s="39">
        <v>0</v>
      </c>
      <c r="BD84" s="96"/>
      <c r="BE84" s="96">
        <f>C84*2</f>
        <v>0</v>
      </c>
      <c r="BF84" s="96"/>
      <c r="BG84" s="96"/>
      <c r="BH84" s="98"/>
      <c r="BJ84" s="96" t="s">
        <v>23</v>
      </c>
      <c r="BK84" s="96">
        <f t="shared" ref="BK84:BK93" si="272">C84*E84</f>
        <v>0</v>
      </c>
      <c r="BL84" s="96" t="s">
        <v>23</v>
      </c>
      <c r="BM84" s="96">
        <f>BQ84*30</f>
        <v>30</v>
      </c>
      <c r="BN84" s="96" t="s">
        <v>2</v>
      </c>
      <c r="BO84" s="96">
        <f t="shared" ref="BO84:BO93" si="273">BM84*C84</f>
        <v>0</v>
      </c>
      <c r="BP84" s="96" t="s">
        <v>2</v>
      </c>
      <c r="BQ84" s="96">
        <v>1</v>
      </c>
      <c r="BR84" s="96" t="s">
        <v>5</v>
      </c>
      <c r="BS84" s="96">
        <f t="shared" ref="BS84:BS93" si="274">BQ84*C84</f>
        <v>0</v>
      </c>
      <c r="BT84" s="96">
        <f t="shared" ref="BT84:BT93" si="275">E84*C84</f>
        <v>0</v>
      </c>
      <c r="BU84" s="98" t="s">
        <v>23</v>
      </c>
      <c r="BW84" s="40">
        <f t="shared" ref="BW84:BW93" si="276">C84</f>
        <v>0</v>
      </c>
    </row>
    <row r="85" spans="1:75">
      <c r="A85" s="103"/>
      <c r="B85" s="96" t="s">
        <v>34</v>
      </c>
      <c r="C85" s="54">
        <f>Gebäudeparameter!C201</f>
        <v>0</v>
      </c>
      <c r="D85" s="96" t="s">
        <v>24</v>
      </c>
      <c r="E85" s="96">
        <v>60</v>
      </c>
      <c r="F85" s="96" t="s">
        <v>23</v>
      </c>
      <c r="G85" s="39">
        <v>0</v>
      </c>
      <c r="H85" s="96">
        <f t="shared" ref="H85:H93" si="277">C85*2</f>
        <v>0</v>
      </c>
      <c r="I85" s="96">
        <f t="shared" ref="I85:I93" si="278">C85*2</f>
        <v>0</v>
      </c>
      <c r="J85" s="96"/>
      <c r="K85" s="96"/>
      <c r="L85" s="98"/>
      <c r="M85" s="39">
        <v>0</v>
      </c>
      <c r="N85" s="96">
        <f t="shared" ref="N85:N93" si="279">C85*2</f>
        <v>0</v>
      </c>
      <c r="O85" s="96">
        <f t="shared" ref="O85:O93" si="280">C85*2</f>
        <v>0</v>
      </c>
      <c r="P85" s="96"/>
      <c r="Q85" s="96"/>
      <c r="R85" s="96"/>
      <c r="S85" s="39">
        <v>0</v>
      </c>
      <c r="T85" s="96">
        <f t="shared" ref="T85:T93" si="281">C85*2</f>
        <v>0</v>
      </c>
      <c r="U85" s="96">
        <f t="shared" ref="U85:U93" si="282">C85*2</f>
        <v>0</v>
      </c>
      <c r="V85" s="96"/>
      <c r="W85" s="96"/>
      <c r="X85" s="98"/>
      <c r="Y85" s="39">
        <v>0</v>
      </c>
      <c r="Z85" s="96">
        <f t="shared" ref="Z85:Z93" si="283">C85*2</f>
        <v>0</v>
      </c>
      <c r="AA85" s="96">
        <f t="shared" ref="AA85:AA93" si="284">C85*2</f>
        <v>0</v>
      </c>
      <c r="AB85" s="96"/>
      <c r="AC85" s="96"/>
      <c r="AD85" s="98"/>
      <c r="AE85" s="39">
        <v>0</v>
      </c>
      <c r="AF85" s="96">
        <f t="shared" ref="AF85:AF93" si="285">C85*2</f>
        <v>0</v>
      </c>
      <c r="AG85" s="96">
        <f t="shared" ref="AG85:AG93" si="286">C85*2</f>
        <v>0</v>
      </c>
      <c r="AH85" s="96"/>
      <c r="AI85" s="96"/>
      <c r="AJ85" s="98"/>
      <c r="AK85" s="96">
        <v>0</v>
      </c>
      <c r="AL85" s="96">
        <f t="shared" ref="AL85:AL93" si="287">C85*2</f>
        <v>0</v>
      </c>
      <c r="AM85" s="96">
        <f t="shared" ref="AM85:AM93" si="288">C85*2</f>
        <v>0</v>
      </c>
      <c r="AN85" s="96"/>
      <c r="AO85" s="96"/>
      <c r="AP85" s="96"/>
      <c r="AQ85" s="39">
        <v>0</v>
      </c>
      <c r="AR85" s="96"/>
      <c r="AS85" s="96">
        <f t="shared" ref="AS85:AS93" si="289">C85*2</f>
        <v>0</v>
      </c>
      <c r="AT85" s="96"/>
      <c r="AU85" s="96"/>
      <c r="AV85" s="98"/>
      <c r="AW85" s="39">
        <v>0</v>
      </c>
      <c r="AX85" s="96">
        <f t="shared" ref="AX85:AX93" si="290">C85*2</f>
        <v>0</v>
      </c>
      <c r="AY85" s="96">
        <f t="shared" ref="AY85:AY93" si="291">C85*2</f>
        <v>0</v>
      </c>
      <c r="AZ85" s="96"/>
      <c r="BA85" s="96"/>
      <c r="BB85" s="98"/>
      <c r="BC85" s="39">
        <v>0</v>
      </c>
      <c r="BD85" s="96"/>
      <c r="BE85" s="96">
        <f t="shared" ref="BE85:BE93" si="292">C85*2</f>
        <v>0</v>
      </c>
      <c r="BF85" s="96"/>
      <c r="BG85" s="96"/>
      <c r="BH85" s="98"/>
      <c r="BJ85" s="96" t="s">
        <v>23</v>
      </c>
      <c r="BK85" s="96">
        <f t="shared" si="272"/>
        <v>0</v>
      </c>
      <c r="BL85" s="96" t="s">
        <v>23</v>
      </c>
      <c r="BM85" s="96">
        <f t="shared" ref="BM85:BM86" si="293">BQ85*30</f>
        <v>60</v>
      </c>
      <c r="BN85" s="96" t="s">
        <v>2</v>
      </c>
      <c r="BO85" s="96">
        <f t="shared" si="273"/>
        <v>0</v>
      </c>
      <c r="BP85" s="96" t="s">
        <v>2</v>
      </c>
      <c r="BQ85" s="96">
        <v>2</v>
      </c>
      <c r="BR85" s="96" t="s">
        <v>5</v>
      </c>
      <c r="BS85" s="96">
        <f t="shared" si="274"/>
        <v>0</v>
      </c>
      <c r="BT85" s="96">
        <f t="shared" si="275"/>
        <v>0</v>
      </c>
      <c r="BU85" s="98" t="s">
        <v>23</v>
      </c>
      <c r="BW85" s="40">
        <f t="shared" si="276"/>
        <v>0</v>
      </c>
    </row>
    <row r="86" spans="1:75">
      <c r="A86" s="103"/>
      <c r="B86" s="96" t="s">
        <v>35</v>
      </c>
      <c r="C86" s="54">
        <f>Gebäudeparameter!C202</f>
        <v>0</v>
      </c>
      <c r="D86" s="96" t="s">
        <v>24</v>
      </c>
      <c r="E86" s="96">
        <v>80</v>
      </c>
      <c r="F86" s="96" t="s">
        <v>23</v>
      </c>
      <c r="G86" s="39">
        <v>0</v>
      </c>
      <c r="H86" s="96">
        <f t="shared" si="277"/>
        <v>0</v>
      </c>
      <c r="I86" s="96">
        <f t="shared" si="278"/>
        <v>0</v>
      </c>
      <c r="J86" s="96"/>
      <c r="K86" s="96"/>
      <c r="L86" s="98"/>
      <c r="M86" s="39">
        <v>0</v>
      </c>
      <c r="N86" s="96">
        <f t="shared" si="279"/>
        <v>0</v>
      </c>
      <c r="O86" s="96">
        <f t="shared" si="280"/>
        <v>0</v>
      </c>
      <c r="P86" s="96"/>
      <c r="Q86" s="96"/>
      <c r="R86" s="96"/>
      <c r="S86" s="39">
        <v>0</v>
      </c>
      <c r="T86" s="96">
        <f t="shared" si="281"/>
        <v>0</v>
      </c>
      <c r="U86" s="96">
        <f t="shared" si="282"/>
        <v>0</v>
      </c>
      <c r="V86" s="96"/>
      <c r="W86" s="96"/>
      <c r="X86" s="98"/>
      <c r="Y86" s="39">
        <v>0</v>
      </c>
      <c r="Z86" s="96">
        <f t="shared" si="283"/>
        <v>0</v>
      </c>
      <c r="AA86" s="96">
        <f t="shared" si="284"/>
        <v>0</v>
      </c>
      <c r="AB86" s="96"/>
      <c r="AC86" s="96"/>
      <c r="AD86" s="98"/>
      <c r="AE86" s="39">
        <v>0</v>
      </c>
      <c r="AF86" s="96">
        <f t="shared" si="285"/>
        <v>0</v>
      </c>
      <c r="AG86" s="96">
        <f t="shared" si="286"/>
        <v>0</v>
      </c>
      <c r="AH86" s="96"/>
      <c r="AI86" s="96"/>
      <c r="AJ86" s="98"/>
      <c r="AK86" s="96">
        <v>0</v>
      </c>
      <c r="AL86" s="96">
        <f t="shared" si="287"/>
        <v>0</v>
      </c>
      <c r="AM86" s="96">
        <f t="shared" si="288"/>
        <v>0</v>
      </c>
      <c r="AN86" s="96"/>
      <c r="AO86" s="96"/>
      <c r="AP86" s="96"/>
      <c r="AQ86" s="39">
        <v>0</v>
      </c>
      <c r="AR86" s="96"/>
      <c r="AS86" s="96">
        <f t="shared" si="289"/>
        <v>0</v>
      </c>
      <c r="AT86" s="96"/>
      <c r="AU86" s="96"/>
      <c r="AV86" s="98"/>
      <c r="AW86" s="39">
        <v>0</v>
      </c>
      <c r="AX86" s="96">
        <f t="shared" si="290"/>
        <v>0</v>
      </c>
      <c r="AY86" s="96">
        <f t="shared" si="291"/>
        <v>0</v>
      </c>
      <c r="AZ86" s="96"/>
      <c r="BA86" s="96"/>
      <c r="BB86" s="98"/>
      <c r="BC86" s="39">
        <v>0</v>
      </c>
      <c r="BD86" s="96"/>
      <c r="BE86" s="96">
        <f t="shared" si="292"/>
        <v>0</v>
      </c>
      <c r="BF86" s="96"/>
      <c r="BG86" s="96"/>
      <c r="BH86" s="98"/>
      <c r="BJ86" s="96" t="s">
        <v>23</v>
      </c>
      <c r="BK86" s="96">
        <f t="shared" si="272"/>
        <v>0</v>
      </c>
      <c r="BL86" s="96" t="s">
        <v>23</v>
      </c>
      <c r="BM86" s="96">
        <f t="shared" si="293"/>
        <v>120</v>
      </c>
      <c r="BN86" s="96" t="s">
        <v>2</v>
      </c>
      <c r="BO86" s="96">
        <f t="shared" si="273"/>
        <v>0</v>
      </c>
      <c r="BP86" s="96" t="s">
        <v>2</v>
      </c>
      <c r="BQ86" s="96">
        <v>4</v>
      </c>
      <c r="BR86" s="96" t="s">
        <v>5</v>
      </c>
      <c r="BS86" s="96">
        <f t="shared" si="274"/>
        <v>0</v>
      </c>
      <c r="BT86" s="96">
        <f t="shared" si="275"/>
        <v>0</v>
      </c>
      <c r="BU86" s="98" t="s">
        <v>23</v>
      </c>
      <c r="BW86" s="40">
        <f t="shared" si="276"/>
        <v>0</v>
      </c>
    </row>
    <row r="87" spans="1:75">
      <c r="A87" s="103"/>
      <c r="B87" s="96" t="s">
        <v>36</v>
      </c>
      <c r="C87" s="54">
        <f>Gebäudeparameter!C203</f>
        <v>0</v>
      </c>
      <c r="D87" s="96" t="s">
        <v>24</v>
      </c>
      <c r="E87" s="96">
        <v>110</v>
      </c>
      <c r="F87" s="96" t="s">
        <v>23</v>
      </c>
      <c r="G87" s="39">
        <v>0</v>
      </c>
      <c r="H87" s="96">
        <f t="shared" si="277"/>
        <v>0</v>
      </c>
      <c r="I87" s="96">
        <f t="shared" si="278"/>
        <v>0</v>
      </c>
      <c r="J87" s="96"/>
      <c r="K87" s="96"/>
      <c r="L87" s="98"/>
      <c r="M87" s="39">
        <v>0</v>
      </c>
      <c r="N87" s="96">
        <f t="shared" si="279"/>
        <v>0</v>
      </c>
      <c r="O87" s="96">
        <f t="shared" si="280"/>
        <v>0</v>
      </c>
      <c r="P87" s="96"/>
      <c r="Q87" s="96"/>
      <c r="R87" s="96"/>
      <c r="S87" s="39">
        <v>0</v>
      </c>
      <c r="T87" s="96">
        <f t="shared" si="281"/>
        <v>0</v>
      </c>
      <c r="U87" s="96">
        <f t="shared" si="282"/>
        <v>0</v>
      </c>
      <c r="V87" s="96"/>
      <c r="W87" s="96"/>
      <c r="X87" s="98"/>
      <c r="Y87" s="39">
        <v>0</v>
      </c>
      <c r="Z87" s="96">
        <f t="shared" si="283"/>
        <v>0</v>
      </c>
      <c r="AA87" s="96">
        <f t="shared" si="284"/>
        <v>0</v>
      </c>
      <c r="AB87" s="96"/>
      <c r="AC87" s="96"/>
      <c r="AD87" s="98"/>
      <c r="AE87" s="39">
        <v>0</v>
      </c>
      <c r="AF87" s="96">
        <f t="shared" si="285"/>
        <v>0</v>
      </c>
      <c r="AG87" s="96">
        <f t="shared" si="286"/>
        <v>0</v>
      </c>
      <c r="AH87" s="96"/>
      <c r="AI87" s="96"/>
      <c r="AJ87" s="98"/>
      <c r="AK87" s="99">
        <v>0</v>
      </c>
      <c r="AL87" s="96">
        <f t="shared" si="287"/>
        <v>0</v>
      </c>
      <c r="AM87" s="96">
        <f t="shared" si="288"/>
        <v>0</v>
      </c>
      <c r="AN87" s="96"/>
      <c r="AO87" s="96"/>
      <c r="AP87" s="96"/>
      <c r="AQ87" s="39">
        <v>0</v>
      </c>
      <c r="AR87" s="96"/>
      <c r="AS87" s="96">
        <f t="shared" si="289"/>
        <v>0</v>
      </c>
      <c r="AT87" s="96"/>
      <c r="AU87" s="96"/>
      <c r="AV87" s="98"/>
      <c r="AW87" s="39">
        <v>0</v>
      </c>
      <c r="AX87" s="96">
        <f t="shared" si="290"/>
        <v>0</v>
      </c>
      <c r="AY87" s="96">
        <f t="shared" si="291"/>
        <v>0</v>
      </c>
      <c r="AZ87" s="96"/>
      <c r="BA87" s="96"/>
      <c r="BB87" s="98"/>
      <c r="BC87" s="39">
        <v>0</v>
      </c>
      <c r="BD87" s="96"/>
      <c r="BE87" s="96">
        <f t="shared" si="292"/>
        <v>0</v>
      </c>
      <c r="BF87" s="96"/>
      <c r="BG87" s="96"/>
      <c r="BH87" s="98"/>
      <c r="BJ87" s="96" t="s">
        <v>23</v>
      </c>
      <c r="BK87" s="96">
        <f t="shared" si="272"/>
        <v>0</v>
      </c>
      <c r="BL87" s="96" t="s">
        <v>23</v>
      </c>
      <c r="BM87" s="96">
        <f>BQ87*30</f>
        <v>150</v>
      </c>
      <c r="BN87" s="96" t="s">
        <v>2</v>
      </c>
      <c r="BO87" s="96">
        <f t="shared" si="273"/>
        <v>0</v>
      </c>
      <c r="BP87" s="96" t="s">
        <v>2</v>
      </c>
      <c r="BQ87" s="96">
        <v>5</v>
      </c>
      <c r="BR87" s="96" t="s">
        <v>5</v>
      </c>
      <c r="BS87" s="96">
        <f t="shared" si="274"/>
        <v>0</v>
      </c>
      <c r="BT87" s="96">
        <f t="shared" si="275"/>
        <v>0</v>
      </c>
      <c r="BU87" s="98" t="s">
        <v>23</v>
      </c>
      <c r="BW87" s="40">
        <f t="shared" si="276"/>
        <v>0</v>
      </c>
    </row>
    <row r="88" spans="1:75">
      <c r="A88" s="103"/>
      <c r="B88" s="96" t="s">
        <v>37</v>
      </c>
      <c r="C88" s="54">
        <f>Gebäudeparameter!C204</f>
        <v>0</v>
      </c>
      <c r="D88" s="96" t="s">
        <v>24</v>
      </c>
      <c r="E88" s="96"/>
      <c r="F88" s="96" t="s">
        <v>23</v>
      </c>
      <c r="G88" s="39">
        <v>0</v>
      </c>
      <c r="H88" s="96">
        <f t="shared" si="277"/>
        <v>0</v>
      </c>
      <c r="I88" s="96">
        <f t="shared" si="278"/>
        <v>0</v>
      </c>
      <c r="J88" s="96"/>
      <c r="K88" s="96"/>
      <c r="L88" s="98"/>
      <c r="M88" s="39">
        <v>0</v>
      </c>
      <c r="N88" s="96">
        <f t="shared" si="279"/>
        <v>0</v>
      </c>
      <c r="O88" s="96">
        <f t="shared" si="280"/>
        <v>0</v>
      </c>
      <c r="P88" s="96"/>
      <c r="Q88" s="96"/>
      <c r="R88" s="96"/>
      <c r="S88" s="39">
        <v>0</v>
      </c>
      <c r="T88" s="96">
        <f t="shared" si="281"/>
        <v>0</v>
      </c>
      <c r="U88" s="96">
        <f t="shared" si="282"/>
        <v>0</v>
      </c>
      <c r="V88" s="96"/>
      <c r="W88" s="96"/>
      <c r="X88" s="98"/>
      <c r="Y88" s="39">
        <v>0</v>
      </c>
      <c r="Z88" s="96">
        <f t="shared" si="283"/>
        <v>0</v>
      </c>
      <c r="AA88" s="96">
        <f t="shared" si="284"/>
        <v>0</v>
      </c>
      <c r="AB88" s="96"/>
      <c r="AC88" s="96"/>
      <c r="AD88" s="98"/>
      <c r="AE88" s="39">
        <v>0</v>
      </c>
      <c r="AF88" s="96">
        <f t="shared" si="285"/>
        <v>0</v>
      </c>
      <c r="AG88" s="96">
        <f t="shared" si="286"/>
        <v>0</v>
      </c>
      <c r="AH88" s="96"/>
      <c r="AI88" s="96"/>
      <c r="AJ88" s="98"/>
      <c r="AK88" s="99">
        <v>0</v>
      </c>
      <c r="AL88" s="96">
        <f t="shared" si="287"/>
        <v>0</v>
      </c>
      <c r="AM88" s="96">
        <f t="shared" si="288"/>
        <v>0</v>
      </c>
      <c r="AN88" s="96"/>
      <c r="AO88" s="96"/>
      <c r="AP88" s="96"/>
      <c r="AQ88" s="39">
        <v>0</v>
      </c>
      <c r="AR88" s="96"/>
      <c r="AS88" s="96">
        <f t="shared" si="289"/>
        <v>0</v>
      </c>
      <c r="AT88" s="96"/>
      <c r="AU88" s="96"/>
      <c r="AV88" s="98"/>
      <c r="AW88" s="39">
        <v>0</v>
      </c>
      <c r="AX88" s="96">
        <f t="shared" si="290"/>
        <v>0</v>
      </c>
      <c r="AY88" s="96">
        <f t="shared" si="291"/>
        <v>0</v>
      </c>
      <c r="AZ88" s="96"/>
      <c r="BA88" s="96"/>
      <c r="BB88" s="98"/>
      <c r="BC88" s="39">
        <v>0</v>
      </c>
      <c r="BD88" s="96"/>
      <c r="BE88" s="96">
        <f t="shared" si="292"/>
        <v>0</v>
      </c>
      <c r="BF88" s="96"/>
      <c r="BG88" s="96"/>
      <c r="BH88" s="98"/>
      <c r="BJ88" s="96" t="s">
        <v>23</v>
      </c>
      <c r="BK88" s="96">
        <f t="shared" si="272"/>
        <v>0</v>
      </c>
      <c r="BL88" s="96" t="s">
        <v>23</v>
      </c>
      <c r="BM88" s="96"/>
      <c r="BN88" s="96" t="s">
        <v>2</v>
      </c>
      <c r="BO88" s="96">
        <f t="shared" si="273"/>
        <v>0</v>
      </c>
      <c r="BP88" s="96" t="s">
        <v>2</v>
      </c>
      <c r="BQ88" s="96"/>
      <c r="BR88" s="96" t="s">
        <v>5</v>
      </c>
      <c r="BS88" s="96">
        <f t="shared" si="274"/>
        <v>0</v>
      </c>
      <c r="BT88" s="96">
        <f t="shared" si="275"/>
        <v>0</v>
      </c>
      <c r="BU88" s="98" t="s">
        <v>23</v>
      </c>
      <c r="BW88" s="40">
        <f t="shared" si="276"/>
        <v>0</v>
      </c>
    </row>
    <row r="89" spans="1:75">
      <c r="A89" s="103"/>
      <c r="B89" s="96" t="s">
        <v>38</v>
      </c>
      <c r="C89" s="54">
        <f>Gebäudeparameter!C205</f>
        <v>0</v>
      </c>
      <c r="D89" s="96" t="s">
        <v>24</v>
      </c>
      <c r="E89" s="96"/>
      <c r="F89" s="96" t="s">
        <v>23</v>
      </c>
      <c r="G89" s="39">
        <v>0</v>
      </c>
      <c r="H89" s="96">
        <f t="shared" si="277"/>
        <v>0</v>
      </c>
      <c r="I89" s="96">
        <f t="shared" si="278"/>
        <v>0</v>
      </c>
      <c r="J89" s="96"/>
      <c r="K89" s="96"/>
      <c r="L89" s="98"/>
      <c r="M89" s="39">
        <v>0</v>
      </c>
      <c r="N89" s="96">
        <f t="shared" si="279"/>
        <v>0</v>
      </c>
      <c r="O89" s="96">
        <f t="shared" si="280"/>
        <v>0</v>
      </c>
      <c r="P89" s="96"/>
      <c r="Q89" s="96"/>
      <c r="R89" s="96"/>
      <c r="S89" s="39">
        <v>0</v>
      </c>
      <c r="T89" s="96">
        <f t="shared" si="281"/>
        <v>0</v>
      </c>
      <c r="U89" s="96">
        <f t="shared" si="282"/>
        <v>0</v>
      </c>
      <c r="V89" s="96"/>
      <c r="W89" s="99"/>
      <c r="X89" s="98"/>
      <c r="Y89" s="39">
        <v>0</v>
      </c>
      <c r="Z89" s="96">
        <f t="shared" si="283"/>
        <v>0</v>
      </c>
      <c r="AA89" s="96">
        <f t="shared" si="284"/>
        <v>0</v>
      </c>
      <c r="AB89" s="96"/>
      <c r="AC89" s="96"/>
      <c r="AD89" s="98"/>
      <c r="AE89" s="39">
        <v>0</v>
      </c>
      <c r="AF89" s="96">
        <f t="shared" si="285"/>
        <v>0</v>
      </c>
      <c r="AG89" s="96">
        <f t="shared" si="286"/>
        <v>0</v>
      </c>
      <c r="AH89" s="96"/>
      <c r="AI89" s="96"/>
      <c r="AJ89" s="98"/>
      <c r="AK89" s="99">
        <v>0</v>
      </c>
      <c r="AL89" s="96">
        <f t="shared" si="287"/>
        <v>0</v>
      </c>
      <c r="AM89" s="96">
        <f t="shared" si="288"/>
        <v>0</v>
      </c>
      <c r="AN89" s="96"/>
      <c r="AO89" s="96"/>
      <c r="AP89" s="96"/>
      <c r="AQ89" s="39">
        <v>0</v>
      </c>
      <c r="AR89" s="96"/>
      <c r="AS89" s="96">
        <f t="shared" si="289"/>
        <v>0</v>
      </c>
      <c r="AT89" s="96"/>
      <c r="AU89" s="96"/>
      <c r="AV89" s="98"/>
      <c r="AW89" s="39">
        <v>0</v>
      </c>
      <c r="AX89" s="96">
        <f t="shared" si="290"/>
        <v>0</v>
      </c>
      <c r="AY89" s="96">
        <f t="shared" si="291"/>
        <v>0</v>
      </c>
      <c r="AZ89" s="96"/>
      <c r="BA89" s="96"/>
      <c r="BB89" s="98"/>
      <c r="BC89" s="39">
        <v>0</v>
      </c>
      <c r="BD89" s="96"/>
      <c r="BE89" s="96">
        <f t="shared" si="292"/>
        <v>0</v>
      </c>
      <c r="BF89" s="96"/>
      <c r="BG89" s="96"/>
      <c r="BH89" s="98"/>
      <c r="BJ89" s="96" t="s">
        <v>23</v>
      </c>
      <c r="BK89" s="96">
        <f t="shared" si="272"/>
        <v>0</v>
      </c>
      <c r="BL89" s="96" t="s">
        <v>23</v>
      </c>
      <c r="BM89" s="96"/>
      <c r="BN89" s="96" t="s">
        <v>2</v>
      </c>
      <c r="BO89" s="96">
        <f t="shared" si="273"/>
        <v>0</v>
      </c>
      <c r="BP89" s="96" t="s">
        <v>2</v>
      </c>
      <c r="BQ89" s="96"/>
      <c r="BR89" s="96" t="s">
        <v>5</v>
      </c>
      <c r="BS89" s="96">
        <f t="shared" si="274"/>
        <v>0</v>
      </c>
      <c r="BT89" s="96">
        <f t="shared" si="275"/>
        <v>0</v>
      </c>
      <c r="BU89" s="98" t="s">
        <v>23</v>
      </c>
      <c r="BW89" s="40">
        <f t="shared" si="276"/>
        <v>0</v>
      </c>
    </row>
    <row r="90" spans="1:75">
      <c r="A90" s="103"/>
      <c r="B90" s="96" t="s">
        <v>39</v>
      </c>
      <c r="C90" s="54">
        <f>Gebäudeparameter!C206</f>
        <v>0</v>
      </c>
      <c r="D90" s="96" t="s">
        <v>24</v>
      </c>
      <c r="E90" s="96"/>
      <c r="F90" s="96" t="s">
        <v>23</v>
      </c>
      <c r="G90" s="39">
        <v>0</v>
      </c>
      <c r="H90" s="96">
        <f t="shared" si="277"/>
        <v>0</v>
      </c>
      <c r="I90" s="96">
        <f t="shared" si="278"/>
        <v>0</v>
      </c>
      <c r="J90" s="96"/>
      <c r="K90" s="96"/>
      <c r="L90" s="98"/>
      <c r="M90" s="39">
        <v>0</v>
      </c>
      <c r="N90" s="96">
        <f t="shared" si="279"/>
        <v>0</v>
      </c>
      <c r="O90" s="96">
        <f t="shared" si="280"/>
        <v>0</v>
      </c>
      <c r="P90" s="96"/>
      <c r="Q90" s="96"/>
      <c r="R90" s="96"/>
      <c r="S90" s="39">
        <v>0</v>
      </c>
      <c r="T90" s="96">
        <f t="shared" si="281"/>
        <v>0</v>
      </c>
      <c r="U90" s="96">
        <f t="shared" si="282"/>
        <v>0</v>
      </c>
      <c r="V90" s="96"/>
      <c r="W90" s="96"/>
      <c r="X90" s="98"/>
      <c r="Y90" s="39">
        <v>0</v>
      </c>
      <c r="Z90" s="96">
        <f t="shared" si="283"/>
        <v>0</v>
      </c>
      <c r="AA90" s="96">
        <f t="shared" si="284"/>
        <v>0</v>
      </c>
      <c r="AB90" s="96"/>
      <c r="AC90" s="96"/>
      <c r="AD90" s="98"/>
      <c r="AE90" s="39">
        <v>0</v>
      </c>
      <c r="AF90" s="96">
        <f t="shared" si="285"/>
        <v>0</v>
      </c>
      <c r="AG90" s="96">
        <f t="shared" si="286"/>
        <v>0</v>
      </c>
      <c r="AH90" s="96"/>
      <c r="AI90" s="96"/>
      <c r="AJ90" s="98"/>
      <c r="AK90" s="99">
        <v>0</v>
      </c>
      <c r="AL90" s="96">
        <f t="shared" si="287"/>
        <v>0</v>
      </c>
      <c r="AM90" s="96">
        <f t="shared" si="288"/>
        <v>0</v>
      </c>
      <c r="AN90" s="96"/>
      <c r="AO90" s="96"/>
      <c r="AP90" s="96"/>
      <c r="AQ90" s="39">
        <v>0</v>
      </c>
      <c r="AR90" s="96"/>
      <c r="AS90" s="96">
        <f t="shared" si="289"/>
        <v>0</v>
      </c>
      <c r="AT90" s="96"/>
      <c r="AU90" s="96"/>
      <c r="AV90" s="98"/>
      <c r="AW90" s="39">
        <v>0</v>
      </c>
      <c r="AX90" s="96">
        <f t="shared" si="290"/>
        <v>0</v>
      </c>
      <c r="AY90" s="96">
        <f t="shared" si="291"/>
        <v>0</v>
      </c>
      <c r="AZ90" s="96"/>
      <c r="BA90" s="96"/>
      <c r="BB90" s="98"/>
      <c r="BC90" s="39">
        <v>0</v>
      </c>
      <c r="BD90" s="96"/>
      <c r="BE90" s="96">
        <f t="shared" si="292"/>
        <v>0</v>
      </c>
      <c r="BF90" s="96"/>
      <c r="BG90" s="96"/>
      <c r="BH90" s="98"/>
      <c r="BJ90" s="96" t="s">
        <v>23</v>
      </c>
      <c r="BK90" s="96">
        <f t="shared" si="272"/>
        <v>0</v>
      </c>
      <c r="BL90" s="96" t="s">
        <v>23</v>
      </c>
      <c r="BM90" s="96"/>
      <c r="BN90" s="96" t="s">
        <v>2</v>
      </c>
      <c r="BO90" s="96">
        <f t="shared" si="273"/>
        <v>0</v>
      </c>
      <c r="BP90" s="96" t="s">
        <v>2</v>
      </c>
      <c r="BQ90" s="96"/>
      <c r="BR90" s="96" t="s">
        <v>5</v>
      </c>
      <c r="BS90" s="96">
        <f t="shared" si="274"/>
        <v>0</v>
      </c>
      <c r="BT90" s="96">
        <f t="shared" si="275"/>
        <v>0</v>
      </c>
      <c r="BU90" s="98" t="s">
        <v>23</v>
      </c>
      <c r="BW90" s="40">
        <f t="shared" si="276"/>
        <v>0</v>
      </c>
    </row>
    <row r="91" spans="1:75">
      <c r="A91" s="103"/>
      <c r="B91" s="96" t="s">
        <v>40</v>
      </c>
      <c r="C91" s="54">
        <f>Gebäudeparameter!C207</f>
        <v>0</v>
      </c>
      <c r="D91" s="96" t="s">
        <v>24</v>
      </c>
      <c r="E91" s="96"/>
      <c r="F91" s="96" t="s">
        <v>23</v>
      </c>
      <c r="G91" s="39">
        <v>0</v>
      </c>
      <c r="H91" s="96">
        <f t="shared" si="277"/>
        <v>0</v>
      </c>
      <c r="I91" s="96">
        <f t="shared" si="278"/>
        <v>0</v>
      </c>
      <c r="J91" s="96"/>
      <c r="K91" s="96"/>
      <c r="L91" s="98"/>
      <c r="M91" s="39">
        <v>0</v>
      </c>
      <c r="N91" s="96">
        <f t="shared" si="279"/>
        <v>0</v>
      </c>
      <c r="O91" s="96">
        <f t="shared" si="280"/>
        <v>0</v>
      </c>
      <c r="P91" s="96"/>
      <c r="Q91" s="96"/>
      <c r="R91" s="96"/>
      <c r="S91" s="39">
        <v>0</v>
      </c>
      <c r="T91" s="96">
        <f t="shared" si="281"/>
        <v>0</v>
      </c>
      <c r="U91" s="96">
        <f t="shared" si="282"/>
        <v>0</v>
      </c>
      <c r="V91" s="96"/>
      <c r="W91" s="96"/>
      <c r="X91" s="98"/>
      <c r="Y91" s="39">
        <v>0</v>
      </c>
      <c r="Z91" s="96">
        <f t="shared" si="283"/>
        <v>0</v>
      </c>
      <c r="AA91" s="96">
        <f t="shared" si="284"/>
        <v>0</v>
      </c>
      <c r="AB91" s="96"/>
      <c r="AC91" s="96"/>
      <c r="AD91" s="98"/>
      <c r="AE91" s="39">
        <v>0</v>
      </c>
      <c r="AF91" s="96">
        <f t="shared" si="285"/>
        <v>0</v>
      </c>
      <c r="AG91" s="96">
        <f t="shared" si="286"/>
        <v>0</v>
      </c>
      <c r="AH91" s="96"/>
      <c r="AI91" s="96"/>
      <c r="AJ91" s="98"/>
      <c r="AK91" s="99">
        <v>0</v>
      </c>
      <c r="AL91" s="96">
        <f t="shared" si="287"/>
        <v>0</v>
      </c>
      <c r="AM91" s="96">
        <f t="shared" si="288"/>
        <v>0</v>
      </c>
      <c r="AN91" s="96"/>
      <c r="AO91" s="96"/>
      <c r="AP91" s="96"/>
      <c r="AQ91" s="39">
        <v>0</v>
      </c>
      <c r="AR91" s="96"/>
      <c r="AS91" s="96">
        <f t="shared" si="289"/>
        <v>0</v>
      </c>
      <c r="AT91" s="96"/>
      <c r="AU91" s="96"/>
      <c r="AV91" s="98"/>
      <c r="AW91" s="39">
        <v>0</v>
      </c>
      <c r="AX91" s="96">
        <f t="shared" si="290"/>
        <v>0</v>
      </c>
      <c r="AY91" s="96">
        <f t="shared" si="291"/>
        <v>0</v>
      </c>
      <c r="AZ91" s="96"/>
      <c r="BA91" s="96"/>
      <c r="BB91" s="98"/>
      <c r="BC91" s="39">
        <v>0</v>
      </c>
      <c r="BD91" s="96"/>
      <c r="BE91" s="96">
        <f t="shared" si="292"/>
        <v>0</v>
      </c>
      <c r="BF91" s="96"/>
      <c r="BG91" s="96"/>
      <c r="BH91" s="98"/>
      <c r="BJ91" s="96" t="s">
        <v>23</v>
      </c>
      <c r="BK91" s="96">
        <f t="shared" si="272"/>
        <v>0</v>
      </c>
      <c r="BL91" s="96" t="s">
        <v>23</v>
      </c>
      <c r="BM91" s="96"/>
      <c r="BN91" s="96" t="s">
        <v>2</v>
      </c>
      <c r="BO91" s="96">
        <f t="shared" si="273"/>
        <v>0</v>
      </c>
      <c r="BP91" s="96" t="s">
        <v>2</v>
      </c>
      <c r="BQ91" s="96"/>
      <c r="BR91" s="96" t="s">
        <v>5</v>
      </c>
      <c r="BS91" s="96">
        <f t="shared" si="274"/>
        <v>0</v>
      </c>
      <c r="BT91" s="96">
        <f t="shared" si="275"/>
        <v>0</v>
      </c>
      <c r="BU91" s="98" t="s">
        <v>23</v>
      </c>
      <c r="BW91" s="40">
        <f t="shared" si="276"/>
        <v>0</v>
      </c>
    </row>
    <row r="92" spans="1:75">
      <c r="A92" s="103"/>
      <c r="B92" s="96" t="s">
        <v>41</v>
      </c>
      <c r="C92" s="54">
        <f>Gebäudeparameter!C208</f>
        <v>0</v>
      </c>
      <c r="D92" s="96" t="s">
        <v>24</v>
      </c>
      <c r="E92" s="96"/>
      <c r="F92" s="96" t="s">
        <v>23</v>
      </c>
      <c r="G92" s="39">
        <v>0</v>
      </c>
      <c r="H92" s="96">
        <f t="shared" si="277"/>
        <v>0</v>
      </c>
      <c r="I92" s="96">
        <f t="shared" si="278"/>
        <v>0</v>
      </c>
      <c r="J92" s="96"/>
      <c r="K92" s="96"/>
      <c r="L92" s="98"/>
      <c r="M92" s="39">
        <v>0</v>
      </c>
      <c r="N92" s="96">
        <f t="shared" si="279"/>
        <v>0</v>
      </c>
      <c r="O92" s="96">
        <f t="shared" si="280"/>
        <v>0</v>
      </c>
      <c r="P92" s="96"/>
      <c r="Q92" s="96"/>
      <c r="R92" s="96"/>
      <c r="S92" s="39">
        <v>0</v>
      </c>
      <c r="T92" s="96">
        <f t="shared" si="281"/>
        <v>0</v>
      </c>
      <c r="U92" s="96">
        <f t="shared" si="282"/>
        <v>0</v>
      </c>
      <c r="V92" s="96"/>
      <c r="W92" s="96"/>
      <c r="X92" s="98"/>
      <c r="Y92" s="39">
        <v>0</v>
      </c>
      <c r="Z92" s="96">
        <f t="shared" si="283"/>
        <v>0</v>
      </c>
      <c r="AA92" s="96">
        <f t="shared" si="284"/>
        <v>0</v>
      </c>
      <c r="AB92" s="96"/>
      <c r="AC92" s="96"/>
      <c r="AD92" s="98"/>
      <c r="AE92" s="39">
        <v>0</v>
      </c>
      <c r="AF92" s="96">
        <f t="shared" si="285"/>
        <v>0</v>
      </c>
      <c r="AG92" s="96">
        <f t="shared" si="286"/>
        <v>0</v>
      </c>
      <c r="AH92" s="96"/>
      <c r="AI92" s="96"/>
      <c r="AJ92" s="98"/>
      <c r="AK92" s="99">
        <v>0</v>
      </c>
      <c r="AL92" s="96">
        <f t="shared" si="287"/>
        <v>0</v>
      </c>
      <c r="AM92" s="96">
        <f t="shared" si="288"/>
        <v>0</v>
      </c>
      <c r="AN92" s="96"/>
      <c r="AO92" s="96"/>
      <c r="AP92" s="96"/>
      <c r="AQ92" s="39">
        <v>0</v>
      </c>
      <c r="AR92" s="96"/>
      <c r="AS92" s="96">
        <f t="shared" si="289"/>
        <v>0</v>
      </c>
      <c r="AT92" s="96"/>
      <c r="AU92" s="96"/>
      <c r="AV92" s="98"/>
      <c r="AW92" s="39">
        <v>0</v>
      </c>
      <c r="AX92" s="96">
        <f t="shared" si="290"/>
        <v>0</v>
      </c>
      <c r="AY92" s="96">
        <f t="shared" si="291"/>
        <v>0</v>
      </c>
      <c r="AZ92" s="96"/>
      <c r="BA92" s="96"/>
      <c r="BB92" s="98"/>
      <c r="BC92" s="39">
        <v>0</v>
      </c>
      <c r="BD92" s="96"/>
      <c r="BE92" s="96">
        <f t="shared" si="292"/>
        <v>0</v>
      </c>
      <c r="BF92" s="96"/>
      <c r="BG92" s="96"/>
      <c r="BH92" s="98"/>
      <c r="BJ92" s="96" t="s">
        <v>23</v>
      </c>
      <c r="BK92" s="96">
        <f t="shared" si="272"/>
        <v>0</v>
      </c>
      <c r="BL92" s="96" t="s">
        <v>23</v>
      </c>
      <c r="BM92" s="96"/>
      <c r="BN92" s="96" t="s">
        <v>2</v>
      </c>
      <c r="BO92" s="96">
        <f t="shared" si="273"/>
        <v>0</v>
      </c>
      <c r="BP92" s="96" t="s">
        <v>2</v>
      </c>
      <c r="BQ92" s="96"/>
      <c r="BR92" s="96" t="s">
        <v>5</v>
      </c>
      <c r="BS92" s="96">
        <f t="shared" si="274"/>
        <v>0</v>
      </c>
      <c r="BT92" s="96">
        <f t="shared" si="275"/>
        <v>0</v>
      </c>
      <c r="BU92" s="98" t="s">
        <v>23</v>
      </c>
      <c r="BW92" s="40">
        <f t="shared" si="276"/>
        <v>0</v>
      </c>
    </row>
    <row r="93" spans="1:75">
      <c r="A93" s="103"/>
      <c r="B93" s="96" t="s">
        <v>42</v>
      </c>
      <c r="C93" s="54">
        <f>Gebäudeparameter!C209</f>
        <v>0</v>
      </c>
      <c r="D93" s="96" t="s">
        <v>24</v>
      </c>
      <c r="E93" s="96"/>
      <c r="F93" s="96" t="s">
        <v>23</v>
      </c>
      <c r="G93" s="39">
        <v>0</v>
      </c>
      <c r="H93" s="96">
        <f t="shared" si="277"/>
        <v>0</v>
      </c>
      <c r="I93" s="96">
        <f t="shared" si="278"/>
        <v>0</v>
      </c>
      <c r="J93" s="96"/>
      <c r="K93" s="96"/>
      <c r="L93" s="98"/>
      <c r="M93" s="39">
        <v>0</v>
      </c>
      <c r="N93" s="96">
        <f t="shared" si="279"/>
        <v>0</v>
      </c>
      <c r="O93" s="96">
        <f t="shared" si="280"/>
        <v>0</v>
      </c>
      <c r="P93" s="96"/>
      <c r="Q93" s="96"/>
      <c r="R93" s="96"/>
      <c r="S93" s="39">
        <v>0</v>
      </c>
      <c r="T93" s="96">
        <f t="shared" si="281"/>
        <v>0</v>
      </c>
      <c r="U93" s="96">
        <f t="shared" si="282"/>
        <v>0</v>
      </c>
      <c r="V93" s="96"/>
      <c r="W93" s="96"/>
      <c r="X93" s="98"/>
      <c r="Y93" s="39">
        <v>0</v>
      </c>
      <c r="Z93" s="96">
        <f t="shared" si="283"/>
        <v>0</v>
      </c>
      <c r="AA93" s="96">
        <f t="shared" si="284"/>
        <v>0</v>
      </c>
      <c r="AB93" s="96"/>
      <c r="AC93" s="96"/>
      <c r="AD93" s="98"/>
      <c r="AE93" s="39">
        <v>0</v>
      </c>
      <c r="AF93" s="96">
        <f t="shared" si="285"/>
        <v>0</v>
      </c>
      <c r="AG93" s="96">
        <f t="shared" si="286"/>
        <v>0</v>
      </c>
      <c r="AH93" s="96"/>
      <c r="AI93" s="96"/>
      <c r="AJ93" s="98"/>
      <c r="AK93" s="99">
        <v>0</v>
      </c>
      <c r="AL93" s="96">
        <f t="shared" si="287"/>
        <v>0</v>
      </c>
      <c r="AM93" s="96">
        <f t="shared" si="288"/>
        <v>0</v>
      </c>
      <c r="AN93" s="96"/>
      <c r="AO93" s="96"/>
      <c r="AP93" s="96"/>
      <c r="AQ93" s="39">
        <v>0</v>
      </c>
      <c r="AR93" s="96"/>
      <c r="AS93" s="96">
        <f t="shared" si="289"/>
        <v>0</v>
      </c>
      <c r="AT93" s="96"/>
      <c r="AU93" s="96"/>
      <c r="AV93" s="98"/>
      <c r="AW93" s="39">
        <v>0</v>
      </c>
      <c r="AX93" s="96">
        <f t="shared" si="290"/>
        <v>0</v>
      </c>
      <c r="AY93" s="96">
        <f t="shared" si="291"/>
        <v>0</v>
      </c>
      <c r="AZ93" s="96"/>
      <c r="BA93" s="96"/>
      <c r="BB93" s="98"/>
      <c r="BC93" s="39">
        <v>0</v>
      </c>
      <c r="BD93" s="96"/>
      <c r="BE93" s="96">
        <f t="shared" si="292"/>
        <v>0</v>
      </c>
      <c r="BF93" s="96"/>
      <c r="BG93" s="96"/>
      <c r="BH93" s="98"/>
      <c r="BJ93" s="96" t="s">
        <v>23</v>
      </c>
      <c r="BK93" s="96">
        <f t="shared" si="272"/>
        <v>0</v>
      </c>
      <c r="BL93" s="96" t="s">
        <v>23</v>
      </c>
      <c r="BM93" s="96"/>
      <c r="BN93" s="96" t="s">
        <v>2</v>
      </c>
      <c r="BO93" s="96">
        <f t="shared" si="273"/>
        <v>0</v>
      </c>
      <c r="BP93" s="96" t="s">
        <v>2</v>
      </c>
      <c r="BQ93" s="96"/>
      <c r="BR93" s="96" t="s">
        <v>5</v>
      </c>
      <c r="BS93" s="96">
        <f t="shared" si="274"/>
        <v>0</v>
      </c>
      <c r="BT93" s="96">
        <f t="shared" si="275"/>
        <v>0</v>
      </c>
      <c r="BU93" s="98" t="s">
        <v>23</v>
      </c>
      <c r="BW93" s="40">
        <f t="shared" si="276"/>
        <v>0</v>
      </c>
    </row>
    <row r="94" spans="1:75">
      <c r="A94" s="39"/>
      <c r="B94" s="96"/>
      <c r="C94" s="96"/>
      <c r="D94" s="96"/>
      <c r="E94" s="96"/>
      <c r="F94" s="96"/>
      <c r="G94" s="100"/>
      <c r="H94" s="101"/>
      <c r="I94" s="101"/>
      <c r="J94" s="101"/>
      <c r="K94" s="101"/>
      <c r="L94" s="102"/>
      <c r="M94" s="101"/>
      <c r="N94" s="101"/>
      <c r="O94" s="101"/>
      <c r="P94" s="101"/>
      <c r="Q94" s="101"/>
      <c r="R94" s="101"/>
      <c r="S94" s="100"/>
      <c r="T94" s="101"/>
      <c r="U94" s="101"/>
      <c r="V94" s="101"/>
      <c r="W94" s="101"/>
      <c r="X94" s="102"/>
      <c r="Y94" s="100"/>
      <c r="Z94" s="101"/>
      <c r="AA94" s="101"/>
      <c r="AB94" s="101"/>
      <c r="AC94" s="101"/>
      <c r="AD94" s="102"/>
      <c r="AE94" s="100"/>
      <c r="AF94" s="101"/>
      <c r="AG94" s="101"/>
      <c r="AH94" s="101"/>
      <c r="AI94" s="101"/>
      <c r="AJ94" s="102"/>
      <c r="AK94" s="101"/>
      <c r="AL94" s="101"/>
      <c r="AM94" s="101"/>
      <c r="AN94" s="101"/>
      <c r="AO94" s="101"/>
      <c r="AP94" s="101"/>
      <c r="AQ94" s="100"/>
      <c r="AR94" s="101"/>
      <c r="AS94" s="101"/>
      <c r="AT94" s="101"/>
      <c r="AU94" s="101"/>
      <c r="AV94" s="102"/>
      <c r="AW94" s="100"/>
      <c r="AX94" s="101"/>
      <c r="AY94" s="101"/>
      <c r="AZ94" s="101"/>
      <c r="BA94" s="101"/>
      <c r="BB94" s="102"/>
      <c r="BC94" s="100"/>
      <c r="BD94" s="101"/>
      <c r="BE94" s="101"/>
      <c r="BF94" s="101"/>
      <c r="BG94" s="101"/>
      <c r="BH94" s="102"/>
      <c r="BJ94" s="101"/>
      <c r="BK94" s="101">
        <f>SUM(BK84:BK93)</f>
        <v>0</v>
      </c>
      <c r="BL94" s="101" t="s">
        <v>23</v>
      </c>
      <c r="BM94" s="101">
        <f t="shared" ref="BM94" si="294">SUM(BM84:BM93)</f>
        <v>360</v>
      </c>
      <c r="BN94" s="101"/>
      <c r="BO94" s="101">
        <f t="shared" ref="BO94" si="295">SUM(BO84:BO93)</f>
        <v>0</v>
      </c>
      <c r="BP94" s="101" t="s">
        <v>2</v>
      </c>
      <c r="BQ94" s="101"/>
      <c r="BR94" s="101"/>
      <c r="BS94" s="101">
        <f t="shared" ref="BS94:BT94" si="296">SUM(BS84:BS93)</f>
        <v>0</v>
      </c>
      <c r="BT94" s="101">
        <f t="shared" si="296"/>
        <v>0</v>
      </c>
      <c r="BU94" s="102" t="s">
        <v>23</v>
      </c>
      <c r="BW94" s="40"/>
    </row>
    <row r="95" spans="1:75">
      <c r="A95" s="39"/>
      <c r="B95" s="99" t="s">
        <v>321</v>
      </c>
      <c r="C95" s="96"/>
      <c r="D95" s="96"/>
      <c r="E95" s="96"/>
      <c r="F95" s="96"/>
      <c r="G95" s="104">
        <f>SUM(G84:G93)</f>
        <v>0</v>
      </c>
      <c r="H95" s="105">
        <f t="shared" ref="H95:BH95" si="297">SUM(H84:H93)</f>
        <v>0</v>
      </c>
      <c r="I95" s="105">
        <f t="shared" si="297"/>
        <v>0</v>
      </c>
      <c r="J95" s="105">
        <f t="shared" si="297"/>
        <v>0</v>
      </c>
      <c r="K95" s="105">
        <f t="shared" si="297"/>
        <v>0</v>
      </c>
      <c r="L95" s="105">
        <f t="shared" si="297"/>
        <v>0</v>
      </c>
      <c r="M95" s="105">
        <f t="shared" si="297"/>
        <v>0</v>
      </c>
      <c r="N95" s="105">
        <f t="shared" si="297"/>
        <v>0</v>
      </c>
      <c r="O95" s="105">
        <f t="shared" si="297"/>
        <v>0</v>
      </c>
      <c r="P95" s="105">
        <f t="shared" si="297"/>
        <v>0</v>
      </c>
      <c r="Q95" s="105">
        <f t="shared" si="297"/>
        <v>0</v>
      </c>
      <c r="R95" s="105">
        <f t="shared" si="297"/>
        <v>0</v>
      </c>
      <c r="S95" s="105">
        <f t="shared" si="297"/>
        <v>0</v>
      </c>
      <c r="T95" s="105">
        <f t="shared" si="297"/>
        <v>0</v>
      </c>
      <c r="U95" s="105">
        <f t="shared" si="297"/>
        <v>0</v>
      </c>
      <c r="V95" s="105">
        <f t="shared" si="297"/>
        <v>0</v>
      </c>
      <c r="W95" s="105">
        <f t="shared" si="297"/>
        <v>0</v>
      </c>
      <c r="X95" s="105">
        <f t="shared" si="297"/>
        <v>0</v>
      </c>
      <c r="Y95" s="105">
        <f t="shared" si="297"/>
        <v>0</v>
      </c>
      <c r="Z95" s="105">
        <f t="shared" si="297"/>
        <v>0</v>
      </c>
      <c r="AA95" s="105">
        <f t="shared" si="297"/>
        <v>0</v>
      </c>
      <c r="AB95" s="105">
        <f t="shared" si="297"/>
        <v>0</v>
      </c>
      <c r="AC95" s="105">
        <f t="shared" si="297"/>
        <v>0</v>
      </c>
      <c r="AD95" s="105">
        <f t="shared" si="297"/>
        <v>0</v>
      </c>
      <c r="AE95" s="105">
        <f t="shared" si="297"/>
        <v>0</v>
      </c>
      <c r="AF95" s="105">
        <f t="shared" si="297"/>
        <v>0</v>
      </c>
      <c r="AG95" s="105">
        <f t="shared" si="297"/>
        <v>0</v>
      </c>
      <c r="AH95" s="105">
        <f t="shared" si="297"/>
        <v>0</v>
      </c>
      <c r="AI95" s="105">
        <f t="shared" si="297"/>
        <v>0</v>
      </c>
      <c r="AJ95" s="105">
        <f t="shared" si="297"/>
        <v>0</v>
      </c>
      <c r="AK95" s="105">
        <f t="shared" si="297"/>
        <v>0</v>
      </c>
      <c r="AL95" s="105">
        <f t="shared" si="297"/>
        <v>0</v>
      </c>
      <c r="AM95" s="105">
        <f t="shared" si="297"/>
        <v>0</v>
      </c>
      <c r="AN95" s="105">
        <f t="shared" si="297"/>
        <v>0</v>
      </c>
      <c r="AO95" s="105">
        <f t="shared" si="297"/>
        <v>0</v>
      </c>
      <c r="AP95" s="105">
        <f t="shared" si="297"/>
        <v>0</v>
      </c>
      <c r="AQ95" s="105">
        <f t="shared" ref="AQ95:AV95" si="298">SUM(AQ84:AQ93)</f>
        <v>0</v>
      </c>
      <c r="AR95" s="105">
        <f t="shared" si="298"/>
        <v>0</v>
      </c>
      <c r="AS95" s="105">
        <f t="shared" si="298"/>
        <v>0</v>
      </c>
      <c r="AT95" s="105">
        <f t="shared" si="298"/>
        <v>0</v>
      </c>
      <c r="AU95" s="105">
        <f t="shared" si="298"/>
        <v>0</v>
      </c>
      <c r="AV95" s="105">
        <f t="shared" si="298"/>
        <v>0</v>
      </c>
      <c r="AW95" s="105">
        <f t="shared" si="297"/>
        <v>0</v>
      </c>
      <c r="AX95" s="105">
        <f t="shared" si="297"/>
        <v>0</v>
      </c>
      <c r="AY95" s="105">
        <f t="shared" si="297"/>
        <v>0</v>
      </c>
      <c r="AZ95" s="105">
        <f t="shared" si="297"/>
        <v>0</v>
      </c>
      <c r="BA95" s="105">
        <f t="shared" si="297"/>
        <v>0</v>
      </c>
      <c r="BB95" s="105">
        <f t="shared" si="297"/>
        <v>0</v>
      </c>
      <c r="BC95" s="105">
        <f t="shared" si="297"/>
        <v>0</v>
      </c>
      <c r="BD95" s="105">
        <f t="shared" si="297"/>
        <v>0</v>
      </c>
      <c r="BE95" s="105">
        <f t="shared" si="297"/>
        <v>0</v>
      </c>
      <c r="BF95" s="105">
        <f t="shared" si="297"/>
        <v>0</v>
      </c>
      <c r="BG95" s="105">
        <f t="shared" si="297"/>
        <v>0</v>
      </c>
      <c r="BH95" s="106">
        <f t="shared" si="297"/>
        <v>0</v>
      </c>
      <c r="BJ95" s="96"/>
      <c r="BK95" s="96"/>
      <c r="BL95" s="96"/>
      <c r="BM95" s="96"/>
      <c r="BN95" s="96"/>
      <c r="BO95" s="96"/>
      <c r="BP95" s="96"/>
      <c r="BQ95" s="96"/>
      <c r="BR95" s="96"/>
      <c r="BS95" s="96"/>
      <c r="BT95" s="96"/>
      <c r="BU95" s="98"/>
      <c r="BW95" s="40"/>
    </row>
    <row r="96" spans="1:75">
      <c r="A96" s="39"/>
      <c r="B96" s="99" t="s">
        <v>322</v>
      </c>
      <c r="C96" s="96"/>
      <c r="D96" s="96"/>
      <c r="E96" s="96"/>
      <c r="F96" s="96"/>
      <c r="G96" s="104"/>
      <c r="H96" s="105"/>
      <c r="I96" s="105"/>
      <c r="J96" s="105"/>
      <c r="K96" s="105"/>
      <c r="L96" s="106"/>
      <c r="M96" s="104"/>
      <c r="N96" s="105"/>
      <c r="O96" s="105"/>
      <c r="P96" s="105"/>
      <c r="Q96" s="105"/>
      <c r="R96" s="106"/>
      <c r="S96" s="104"/>
      <c r="T96" s="105"/>
      <c r="U96" s="105"/>
      <c r="V96" s="105"/>
      <c r="W96" s="105"/>
      <c r="X96" s="106"/>
      <c r="Y96" s="104"/>
      <c r="Z96" s="105"/>
      <c r="AA96" s="105"/>
      <c r="AB96" s="105"/>
      <c r="AC96" s="105"/>
      <c r="AD96" s="106"/>
      <c r="AE96" s="100"/>
      <c r="AF96" s="101"/>
      <c r="AG96" s="105"/>
      <c r="AH96" s="105"/>
      <c r="AI96" s="105"/>
      <c r="AJ96" s="106"/>
      <c r="AK96" s="104"/>
      <c r="AL96" s="105"/>
      <c r="AM96" s="105"/>
      <c r="AN96" s="105"/>
      <c r="AO96" s="105"/>
      <c r="AP96" s="106"/>
      <c r="AQ96" s="104"/>
      <c r="AR96" s="105"/>
      <c r="AS96" s="105"/>
      <c r="AT96" s="105"/>
      <c r="AU96" s="105"/>
      <c r="AV96" s="106"/>
      <c r="AW96" s="104"/>
      <c r="AX96" s="105"/>
      <c r="AY96" s="105"/>
      <c r="AZ96" s="105"/>
      <c r="BA96" s="105"/>
      <c r="BB96" s="106"/>
      <c r="BC96" s="104"/>
      <c r="BD96" s="105"/>
      <c r="BE96" s="105"/>
      <c r="BF96" s="105"/>
      <c r="BG96" s="105"/>
      <c r="BH96" s="106"/>
      <c r="BJ96" s="96"/>
      <c r="BK96" s="96"/>
      <c r="BL96" s="96"/>
      <c r="BM96" s="96"/>
      <c r="BN96" s="96"/>
      <c r="BO96" s="96"/>
      <c r="BP96" s="96"/>
      <c r="BQ96" s="96"/>
      <c r="BR96" s="96"/>
      <c r="BS96" s="96"/>
      <c r="BT96" s="96"/>
      <c r="BU96" s="98"/>
      <c r="BW96" s="40"/>
    </row>
    <row r="97" spans="1:75" s="138" customFormat="1">
      <c r="A97" s="135"/>
      <c r="B97" s="136" t="s">
        <v>323</v>
      </c>
      <c r="C97" s="136"/>
      <c r="D97" s="136"/>
      <c r="E97" s="136"/>
      <c r="F97" s="136"/>
      <c r="G97" s="143">
        <f>G96+G95</f>
        <v>0</v>
      </c>
      <c r="H97" s="143">
        <f t="shared" ref="H97" si="299">H96+H95</f>
        <v>0</v>
      </c>
      <c r="I97" s="143">
        <f t="shared" ref="I97" si="300">I96+I95</f>
        <v>0</v>
      </c>
      <c r="J97" s="143">
        <f t="shared" ref="J97" si="301">J96+J95</f>
        <v>0</v>
      </c>
      <c r="K97" s="143">
        <f t="shared" ref="K97" si="302">K96+K95</f>
        <v>0</v>
      </c>
      <c r="L97" s="143">
        <f t="shared" ref="L97" si="303">L96+L95</f>
        <v>0</v>
      </c>
      <c r="M97" s="143">
        <f t="shared" ref="M97" si="304">M96+M95</f>
        <v>0</v>
      </c>
      <c r="N97" s="143">
        <f t="shared" ref="N97" si="305">N96+N95</f>
        <v>0</v>
      </c>
      <c r="O97" s="143">
        <f t="shared" ref="O97" si="306">O96+O95</f>
        <v>0</v>
      </c>
      <c r="P97" s="143">
        <f t="shared" ref="P97" si="307">P96+P95</f>
        <v>0</v>
      </c>
      <c r="Q97" s="143">
        <f t="shared" ref="Q97" si="308">Q96+Q95</f>
        <v>0</v>
      </c>
      <c r="R97" s="143">
        <f t="shared" ref="R97" si="309">R96+R95</f>
        <v>0</v>
      </c>
      <c r="S97" s="143">
        <f t="shared" ref="S97" si="310">S96+S95</f>
        <v>0</v>
      </c>
      <c r="T97" s="143">
        <f t="shared" ref="T97" si="311">T96+T95</f>
        <v>0</v>
      </c>
      <c r="U97" s="143">
        <f t="shared" ref="U97" si="312">U96+U95</f>
        <v>0</v>
      </c>
      <c r="V97" s="143">
        <f t="shared" ref="V97" si="313">V96+V95</f>
        <v>0</v>
      </c>
      <c r="W97" s="143">
        <f t="shared" ref="W97" si="314">W96+W95</f>
        <v>0</v>
      </c>
      <c r="X97" s="143">
        <f t="shared" ref="X97" si="315">X96+X95</f>
        <v>0</v>
      </c>
      <c r="Y97" s="143">
        <f t="shared" ref="Y97" si="316">Y96+Y95</f>
        <v>0</v>
      </c>
      <c r="Z97" s="143">
        <f t="shared" ref="Z97" si="317">Z96+Z95</f>
        <v>0</v>
      </c>
      <c r="AA97" s="143">
        <f t="shared" ref="AA97" si="318">AA96+AA95</f>
        <v>0</v>
      </c>
      <c r="AB97" s="143">
        <f t="shared" ref="AB97" si="319">AB96+AB95</f>
        <v>0</v>
      </c>
      <c r="AC97" s="143">
        <f t="shared" ref="AC97" si="320">AC96+AC95</f>
        <v>0</v>
      </c>
      <c r="AD97" s="143">
        <f t="shared" ref="AD97" si="321">AD96+AD95</f>
        <v>0</v>
      </c>
      <c r="AE97" s="143">
        <f t="shared" ref="AE97" si="322">AE96+AE95</f>
        <v>0</v>
      </c>
      <c r="AF97" s="143">
        <f t="shared" ref="AF97" si="323">AF96+AF95</f>
        <v>0</v>
      </c>
      <c r="AG97" s="143">
        <f t="shared" ref="AG97" si="324">AG96+AG95</f>
        <v>0</v>
      </c>
      <c r="AH97" s="143">
        <f t="shared" ref="AH97" si="325">AH96+AH95</f>
        <v>0</v>
      </c>
      <c r="AI97" s="143">
        <f t="shared" ref="AI97" si="326">AI96+AI95</f>
        <v>0</v>
      </c>
      <c r="AJ97" s="143">
        <f t="shared" ref="AJ97" si="327">AJ96+AJ95</f>
        <v>0</v>
      </c>
      <c r="AK97" s="143">
        <f t="shared" ref="AK97" si="328">AK96+AK95</f>
        <v>0</v>
      </c>
      <c r="AL97" s="143">
        <f t="shared" ref="AL97" si="329">AL96+AL95</f>
        <v>0</v>
      </c>
      <c r="AM97" s="143">
        <f t="shared" ref="AM97" si="330">AM96+AM95</f>
        <v>0</v>
      </c>
      <c r="AN97" s="143">
        <f t="shared" ref="AN97" si="331">AN96+AN95</f>
        <v>0</v>
      </c>
      <c r="AO97" s="143">
        <f t="shared" ref="AO97" si="332">AO96+AO95</f>
        <v>0</v>
      </c>
      <c r="AP97" s="143">
        <f t="shared" ref="AP97" si="333">AP96+AP95</f>
        <v>0</v>
      </c>
      <c r="AQ97" s="143">
        <f t="shared" ref="AQ97" si="334">AQ96+AQ95</f>
        <v>0</v>
      </c>
      <c r="AR97" s="143">
        <f t="shared" ref="AR97" si="335">AR96+AR95</f>
        <v>0</v>
      </c>
      <c r="AS97" s="143">
        <f t="shared" ref="AS97" si="336">AS96+AS95</f>
        <v>0</v>
      </c>
      <c r="AT97" s="143">
        <f t="shared" ref="AT97" si="337">AT96+AT95</f>
        <v>0</v>
      </c>
      <c r="AU97" s="143">
        <f t="shared" ref="AU97" si="338">AU96+AU95</f>
        <v>0</v>
      </c>
      <c r="AV97" s="143">
        <f t="shared" ref="AV97" si="339">AV96+AV95</f>
        <v>0</v>
      </c>
      <c r="AW97" s="143">
        <f t="shared" ref="AW97" si="340">AW96+AW95</f>
        <v>0</v>
      </c>
      <c r="AX97" s="143">
        <f t="shared" ref="AX97" si="341">AX96+AX95</f>
        <v>0</v>
      </c>
      <c r="AY97" s="143">
        <f t="shared" ref="AY97" si="342">AY96+AY95</f>
        <v>0</v>
      </c>
      <c r="AZ97" s="143">
        <f t="shared" ref="AZ97" si="343">AZ96+AZ95</f>
        <v>0</v>
      </c>
      <c r="BA97" s="143">
        <f t="shared" ref="BA97" si="344">BA96+BA95</f>
        <v>0</v>
      </c>
      <c r="BB97" s="143">
        <f t="shared" ref="BB97" si="345">BB96+BB95</f>
        <v>0</v>
      </c>
      <c r="BC97" s="143">
        <f t="shared" ref="BC97" si="346">BC96+BC95</f>
        <v>0</v>
      </c>
      <c r="BD97" s="143">
        <f>BD96+BD95</f>
        <v>0</v>
      </c>
      <c r="BE97" s="143">
        <f t="shared" ref="BE97" si="347">BE96+BE95</f>
        <v>0</v>
      </c>
      <c r="BF97" s="143">
        <f t="shared" ref="BF97" si="348">BF96+BF95</f>
        <v>0</v>
      </c>
      <c r="BG97" s="143">
        <f t="shared" ref="BG97" si="349">BG96+BG95</f>
        <v>0</v>
      </c>
      <c r="BH97" s="143">
        <f t="shared" ref="BH97" si="350">BH96+BH95</f>
        <v>0</v>
      </c>
      <c r="BI97" s="96"/>
      <c r="BJ97" s="136"/>
      <c r="BK97" s="136"/>
      <c r="BL97" s="136"/>
      <c r="BM97" s="136"/>
      <c r="BN97" s="136"/>
      <c r="BO97" s="136"/>
      <c r="BP97" s="136"/>
      <c r="BQ97" s="136"/>
      <c r="BR97" s="136"/>
      <c r="BS97" s="136"/>
      <c r="BT97" s="136"/>
      <c r="BU97" s="137"/>
      <c r="BW97" s="139"/>
    </row>
    <row r="98" spans="1:75" s="138" customFormat="1">
      <c r="A98" s="136"/>
      <c r="B98" s="143" t="s">
        <v>348</v>
      </c>
      <c r="C98" s="143"/>
      <c r="D98" s="143"/>
      <c r="E98" s="143"/>
      <c r="F98" s="143" t="s">
        <v>349</v>
      </c>
      <c r="G98" s="143">
        <f>'Struktur Brandschutzelemente'!H97*'Kosten Brandschutzelemente'!C88+I97*'Kosten Brandschutzelemente'!C89+'Kosten Brandschutzelemente'!C87*'Struktur Brandschutzelemente'!G97</f>
        <v>0</v>
      </c>
      <c r="H98" s="143"/>
      <c r="I98" s="143"/>
      <c r="J98" s="143"/>
      <c r="K98" s="143"/>
      <c r="L98" s="143"/>
      <c r="M98" s="143">
        <f>M97*'Kosten Brandschutzelemente'!C87+'Kosten Brandschutzelemente'!C88*'Struktur Brandschutzelemente'!N97+'Struktur Brandschutzelemente'!O97*'Kosten Brandschutzelemente'!C89</f>
        <v>0</v>
      </c>
      <c r="N98" s="143"/>
      <c r="O98" s="143"/>
      <c r="P98" s="143"/>
      <c r="Q98" s="143"/>
      <c r="R98" s="143"/>
      <c r="S98" s="143">
        <f>S97*'Kosten Brandschutzelemente'!C87+'Kosten Brandschutzelemente'!C88*'Struktur Brandschutzelemente'!T97+'Struktur Brandschutzelemente'!U97*'Kosten Brandschutzelemente'!C89</f>
        <v>0</v>
      </c>
      <c r="T98" s="143"/>
      <c r="U98" s="143"/>
      <c r="V98" s="143"/>
      <c r="W98" s="143"/>
      <c r="X98" s="143"/>
      <c r="Y98" s="143">
        <f>Y97*'Kosten Brandschutzelemente'!C87+'Kosten Brandschutzelemente'!C88*'Struktur Brandschutzelemente'!Z97+'Struktur Brandschutzelemente'!AA97*'Kosten Brandschutzelemente'!C89</f>
        <v>0</v>
      </c>
      <c r="Z98" s="143"/>
      <c r="AA98" s="143"/>
      <c r="AB98" s="143"/>
      <c r="AC98" s="143"/>
      <c r="AD98" s="143"/>
      <c r="AE98" s="143">
        <f>AE97*'Kosten Brandschutzelemente'!C87+'Kosten Brandschutzelemente'!C88*'Struktur Brandschutzelemente'!AF97+'Struktur Brandschutzelemente'!AG97*'Kosten Brandschutzelemente'!C89</f>
        <v>0</v>
      </c>
      <c r="AF98" s="143"/>
      <c r="AG98" s="143"/>
      <c r="AH98" s="143"/>
      <c r="AI98" s="143"/>
      <c r="AJ98" s="143"/>
      <c r="AK98" s="143">
        <f>AK97*'Kosten Brandschutzelemente'!C87+'Kosten Brandschutzelemente'!C88*'Struktur Brandschutzelemente'!AL97+'Struktur Brandschutzelemente'!AM97*'Kosten Brandschutzelemente'!C89</f>
        <v>0</v>
      </c>
      <c r="AL98" s="143"/>
      <c r="AM98" s="143"/>
      <c r="AN98" s="143"/>
      <c r="AO98" s="143"/>
      <c r="AP98" s="143"/>
      <c r="AQ98" s="143">
        <f>AQ97*'Kosten Brandschutzelemente'!C87+'Kosten Brandschutzelemente'!C88*'Struktur Brandschutzelemente'!AR97+'Struktur Brandschutzelemente'!AS97*'Kosten Brandschutzelemente'!C89</f>
        <v>0</v>
      </c>
      <c r="AR98" s="143"/>
      <c r="AS98" s="143"/>
      <c r="AT98" s="143"/>
      <c r="AU98" s="143"/>
      <c r="AV98" s="143"/>
      <c r="AW98" s="143">
        <f>AW97*'Kosten Brandschutzelemente'!C87+'Kosten Brandschutzelemente'!C88*'Struktur Brandschutzelemente'!AX97+'Struktur Brandschutzelemente'!AY97*'Kosten Brandschutzelemente'!C89</f>
        <v>0</v>
      </c>
      <c r="AX98" s="143"/>
      <c r="AY98" s="143"/>
      <c r="AZ98" s="143"/>
      <c r="BA98" s="143"/>
      <c r="BB98" s="143"/>
      <c r="BC98" s="143">
        <f>BC97*'Kosten Brandschutzelemente'!C87+'Kosten Brandschutzelemente'!C88*'Struktur Brandschutzelemente'!BD97+'Struktur Brandschutzelemente'!BE97*'Kosten Brandschutzelemente'!C89</f>
        <v>0</v>
      </c>
      <c r="BD98" s="143"/>
      <c r="BE98" s="143"/>
      <c r="BF98" s="143"/>
      <c r="BG98" s="143"/>
      <c r="BH98" s="143"/>
      <c r="BI98" s="96"/>
      <c r="BJ98" s="136"/>
      <c r="BK98" s="136"/>
      <c r="BL98" s="136"/>
      <c r="BM98" s="136"/>
      <c r="BN98" s="136"/>
      <c r="BO98" s="136"/>
      <c r="BP98" s="136"/>
      <c r="BQ98" s="136"/>
      <c r="BR98" s="136"/>
      <c r="BS98" s="136"/>
      <c r="BT98" s="136"/>
      <c r="BU98" s="136"/>
      <c r="BW98" s="136"/>
    </row>
    <row r="99" spans="1:75" s="138" customFormat="1">
      <c r="A99" s="136"/>
      <c r="B99" s="143" t="s">
        <v>353</v>
      </c>
      <c r="C99" s="143"/>
      <c r="D99" s="143"/>
      <c r="E99" s="143"/>
      <c r="F99" s="143" t="s">
        <v>349</v>
      </c>
      <c r="G99" s="143">
        <f>G97*'Kosten Brandschutzelemente'!C96</f>
        <v>0</v>
      </c>
      <c r="H99" s="143"/>
      <c r="I99" s="143"/>
      <c r="J99" s="143"/>
      <c r="K99" s="143"/>
      <c r="L99" s="143"/>
      <c r="M99" s="143">
        <f>M97*'Kosten Brandschutzelemente'!C96</f>
        <v>0</v>
      </c>
      <c r="N99" s="143"/>
      <c r="O99" s="143"/>
      <c r="P99" s="143"/>
      <c r="Q99" s="143"/>
      <c r="R99" s="143"/>
      <c r="S99" s="143">
        <f>S97*'Kosten Brandschutzelemente'!C96</f>
        <v>0</v>
      </c>
      <c r="T99" s="143"/>
      <c r="U99" s="143"/>
      <c r="V99" s="143"/>
      <c r="W99" s="143"/>
      <c r="X99" s="143"/>
      <c r="Y99" s="143">
        <f>Y97*'Kosten Brandschutzelemente'!C96</f>
        <v>0</v>
      </c>
      <c r="Z99" s="143"/>
      <c r="AA99" s="143"/>
      <c r="AB99" s="143"/>
      <c r="AC99" s="143"/>
      <c r="AD99" s="143"/>
      <c r="AE99" s="143">
        <f>AE97*'Kosten Brandschutzelemente'!C96</f>
        <v>0</v>
      </c>
      <c r="AF99" s="143"/>
      <c r="AG99" s="143"/>
      <c r="AH99" s="143"/>
      <c r="AI99" s="143"/>
      <c r="AJ99" s="143"/>
      <c r="AK99" s="143">
        <f>AK97*'Kosten Brandschutzelemente'!C96</f>
        <v>0</v>
      </c>
      <c r="AL99" s="143"/>
      <c r="AM99" s="143"/>
      <c r="AN99" s="143"/>
      <c r="AO99" s="143"/>
      <c r="AP99" s="143"/>
      <c r="AQ99" s="143">
        <f>AQ97*'Kosten Brandschutzelemente'!C96</f>
        <v>0</v>
      </c>
      <c r="AR99" s="143"/>
      <c r="AS99" s="143"/>
      <c r="AT99" s="143"/>
      <c r="AU99" s="143"/>
      <c r="AV99" s="143"/>
      <c r="AW99" s="143">
        <f>AW97*'Kosten Brandschutzelemente'!C96</f>
        <v>0</v>
      </c>
      <c r="AX99" s="143"/>
      <c r="AY99" s="143"/>
      <c r="AZ99" s="143"/>
      <c r="BA99" s="143"/>
      <c r="BB99" s="143"/>
      <c r="BC99" s="143">
        <f>BC97*'Kosten Brandschutzelemente'!C96</f>
        <v>0</v>
      </c>
      <c r="BD99" s="143"/>
      <c r="BE99" s="143"/>
      <c r="BF99" s="143"/>
      <c r="BG99" s="143"/>
      <c r="BH99" s="143"/>
      <c r="BI99" s="96"/>
      <c r="BJ99" s="136"/>
      <c r="BK99" s="136"/>
      <c r="BL99" s="136"/>
      <c r="BM99" s="136"/>
      <c r="BN99" s="136"/>
      <c r="BO99" s="136"/>
      <c r="BP99" s="136"/>
      <c r="BQ99" s="136"/>
      <c r="BR99" s="136"/>
      <c r="BS99" s="136"/>
      <c r="BT99" s="136"/>
      <c r="BU99" s="136"/>
      <c r="BW99" s="136"/>
    </row>
    <row r="100" spans="1:75" s="138" customFormat="1" ht="15.75" thickBot="1">
      <c r="A100" s="136"/>
      <c r="B100" s="143"/>
      <c r="C100" s="143"/>
      <c r="D100" s="143"/>
      <c r="E100" s="143"/>
      <c r="F100" s="143"/>
      <c r="G100" s="143"/>
      <c r="H100" s="143"/>
      <c r="I100" s="143"/>
      <c r="J100" s="143"/>
      <c r="K100" s="143"/>
      <c r="L100" s="143"/>
      <c r="M100" s="143"/>
      <c r="N100" s="143"/>
      <c r="O100" s="143"/>
      <c r="P100" s="143"/>
      <c r="Q100" s="143"/>
      <c r="R100" s="143"/>
      <c r="S100" s="143"/>
      <c r="T100" s="143"/>
      <c r="U100" s="143"/>
      <c r="V100" s="143"/>
      <c r="W100" s="143"/>
      <c r="X100" s="143"/>
      <c r="Y100" s="143"/>
      <c r="Z100" s="143"/>
      <c r="AA100" s="143"/>
      <c r="AB100" s="143"/>
      <c r="AC100" s="143"/>
      <c r="AD100" s="143"/>
      <c r="AE100" s="143"/>
      <c r="AF100" s="143"/>
      <c r="AG100" s="143"/>
      <c r="AH100" s="143"/>
      <c r="AI100" s="143"/>
      <c r="AJ100" s="143"/>
      <c r="AK100" s="143"/>
      <c r="AL100" s="143"/>
      <c r="AM100" s="143"/>
      <c r="AN100" s="143"/>
      <c r="AO100" s="143"/>
      <c r="AP100" s="143"/>
      <c r="AQ100" s="143"/>
      <c r="AR100" s="143"/>
      <c r="AS100" s="143"/>
      <c r="AT100" s="143"/>
      <c r="AU100" s="143"/>
      <c r="AV100" s="143"/>
      <c r="AW100" s="143"/>
      <c r="AX100" s="143"/>
      <c r="AY100" s="143"/>
      <c r="AZ100" s="143"/>
      <c r="BA100" s="143"/>
      <c r="BB100" s="143"/>
      <c r="BC100" s="143"/>
      <c r="BD100" s="143"/>
      <c r="BE100" s="143"/>
      <c r="BF100" s="143"/>
      <c r="BG100" s="143"/>
      <c r="BH100" s="143"/>
      <c r="BI100" s="96"/>
      <c r="BJ100" s="136"/>
      <c r="BK100" s="136"/>
      <c r="BL100" s="136"/>
      <c r="BM100" s="136"/>
      <c r="BN100" s="136"/>
      <c r="BO100" s="136"/>
      <c r="BP100" s="136"/>
      <c r="BQ100" s="136"/>
      <c r="BR100" s="136"/>
      <c r="BS100" s="136"/>
      <c r="BT100" s="136"/>
      <c r="BU100" s="136"/>
      <c r="BW100" s="136"/>
    </row>
    <row r="101" spans="1:75" ht="16.5" thickBot="1">
      <c r="A101" s="140" t="s">
        <v>244</v>
      </c>
      <c r="B101" s="141"/>
      <c r="C101" s="168"/>
      <c r="D101" s="141"/>
      <c r="E101" s="141"/>
      <c r="F101" s="141"/>
      <c r="G101" s="141">
        <f t="shared" ref="G101:AL101" si="351">G97+G77+G57+G37+G17</f>
        <v>0</v>
      </c>
      <c r="H101" s="141">
        <f t="shared" si="351"/>
        <v>2</v>
      </c>
      <c r="I101" s="141">
        <f t="shared" si="351"/>
        <v>0</v>
      </c>
      <c r="J101" s="141">
        <f t="shared" si="351"/>
        <v>0</v>
      </c>
      <c r="K101" s="141">
        <f t="shared" si="351"/>
        <v>0</v>
      </c>
      <c r="L101" s="141">
        <f t="shared" si="351"/>
        <v>0</v>
      </c>
      <c r="M101" s="141">
        <f t="shared" si="351"/>
        <v>0</v>
      </c>
      <c r="N101" s="141">
        <f t="shared" si="351"/>
        <v>0</v>
      </c>
      <c r="O101" s="141">
        <f t="shared" si="351"/>
        <v>0</v>
      </c>
      <c r="P101" s="141">
        <f t="shared" si="351"/>
        <v>0</v>
      </c>
      <c r="Q101" s="141">
        <f t="shared" si="351"/>
        <v>0</v>
      </c>
      <c r="R101" s="141">
        <f t="shared" si="351"/>
        <v>0</v>
      </c>
      <c r="S101" s="141">
        <f t="shared" si="351"/>
        <v>0</v>
      </c>
      <c r="T101" s="141">
        <f t="shared" si="351"/>
        <v>0</v>
      </c>
      <c r="U101" s="141">
        <f t="shared" si="351"/>
        <v>0</v>
      </c>
      <c r="V101" s="141">
        <f t="shared" si="351"/>
        <v>0</v>
      </c>
      <c r="W101" s="141">
        <f t="shared" si="351"/>
        <v>0</v>
      </c>
      <c r="X101" s="141">
        <f t="shared" si="351"/>
        <v>0</v>
      </c>
      <c r="Y101" s="141">
        <f t="shared" si="351"/>
        <v>0</v>
      </c>
      <c r="Z101" s="141">
        <f t="shared" si="351"/>
        <v>0</v>
      </c>
      <c r="AA101" s="141">
        <f t="shared" si="351"/>
        <v>0</v>
      </c>
      <c r="AB101" s="141">
        <f t="shared" si="351"/>
        <v>0</v>
      </c>
      <c r="AC101" s="141">
        <f t="shared" si="351"/>
        <v>0</v>
      </c>
      <c r="AD101" s="141">
        <f t="shared" si="351"/>
        <v>0</v>
      </c>
      <c r="AE101" s="141">
        <f t="shared" si="351"/>
        <v>8</v>
      </c>
      <c r="AF101" s="141">
        <f t="shared" si="351"/>
        <v>8</v>
      </c>
      <c r="AG101" s="141">
        <f t="shared" si="351"/>
        <v>0</v>
      </c>
      <c r="AH101" s="141">
        <f t="shared" si="351"/>
        <v>0</v>
      </c>
      <c r="AI101" s="141">
        <f t="shared" si="351"/>
        <v>0</v>
      </c>
      <c r="AJ101" s="141">
        <f t="shared" si="351"/>
        <v>0</v>
      </c>
      <c r="AK101" s="141">
        <f t="shared" si="351"/>
        <v>0</v>
      </c>
      <c r="AL101" s="141">
        <f t="shared" si="351"/>
        <v>0</v>
      </c>
      <c r="AM101" s="141">
        <f t="shared" ref="AM101:BH101" si="352">AM97+AM77+AM57+AM37+AM17</f>
        <v>0</v>
      </c>
      <c r="AN101" s="141">
        <f t="shared" si="352"/>
        <v>0</v>
      </c>
      <c r="AO101" s="141">
        <f t="shared" si="352"/>
        <v>0</v>
      </c>
      <c r="AP101" s="141">
        <f t="shared" si="352"/>
        <v>0</v>
      </c>
      <c r="AQ101" s="141">
        <f t="shared" si="352"/>
        <v>0</v>
      </c>
      <c r="AR101" s="141">
        <f t="shared" si="352"/>
        <v>0</v>
      </c>
      <c r="AS101" s="141">
        <f t="shared" si="352"/>
        <v>0</v>
      </c>
      <c r="AT101" s="141">
        <f t="shared" si="352"/>
        <v>0</v>
      </c>
      <c r="AU101" s="141">
        <f t="shared" si="352"/>
        <v>0</v>
      </c>
      <c r="AV101" s="141">
        <f t="shared" si="352"/>
        <v>0</v>
      </c>
      <c r="AW101" s="141">
        <f t="shared" si="352"/>
        <v>8</v>
      </c>
      <c r="AX101" s="141">
        <f t="shared" si="352"/>
        <v>0</v>
      </c>
      <c r="AY101" s="141">
        <f t="shared" si="352"/>
        <v>0</v>
      </c>
      <c r="AZ101" s="141">
        <f t="shared" si="352"/>
        <v>0</v>
      </c>
      <c r="BA101" s="141">
        <f t="shared" si="352"/>
        <v>0</v>
      </c>
      <c r="BB101" s="141">
        <f t="shared" si="352"/>
        <v>0</v>
      </c>
      <c r="BC101" s="141">
        <f t="shared" si="352"/>
        <v>0</v>
      </c>
      <c r="BD101" s="141">
        <f t="shared" si="352"/>
        <v>8</v>
      </c>
      <c r="BE101" s="141">
        <f t="shared" si="352"/>
        <v>8</v>
      </c>
      <c r="BF101" s="141">
        <f t="shared" si="352"/>
        <v>0</v>
      </c>
      <c r="BG101" s="141">
        <f t="shared" si="352"/>
        <v>0</v>
      </c>
      <c r="BH101" s="141">
        <f t="shared" si="352"/>
        <v>0</v>
      </c>
    </row>
    <row r="102" spans="1:75">
      <c r="B102" s="143" t="s">
        <v>348</v>
      </c>
      <c r="C102" s="143"/>
      <c r="D102" s="143"/>
      <c r="E102" s="143"/>
      <c r="F102" s="143" t="s">
        <v>349</v>
      </c>
      <c r="G102" s="143">
        <f>G101*'Kosten Brandschutzelemente'!C7+'Kosten Brandschutzelemente'!C8*'Struktur Brandschutzelemente'!H101+'Struktur Brandschutzelemente'!I101*'Kosten Brandschutzelemente'!C9</f>
        <v>300</v>
      </c>
      <c r="H102" s="143"/>
      <c r="I102" s="143"/>
      <c r="J102" s="143"/>
      <c r="K102" s="143"/>
      <c r="L102" s="143"/>
      <c r="M102" s="143">
        <f>M101*'Kosten Brandschutzelemente'!C7+'Kosten Brandschutzelemente'!C8*'Struktur Brandschutzelemente'!N101+'Struktur Brandschutzelemente'!O101*'Kosten Brandschutzelemente'!C9</f>
        <v>0</v>
      </c>
      <c r="N102" s="143"/>
      <c r="O102" s="143"/>
      <c r="P102" s="143"/>
      <c r="Q102" s="143"/>
      <c r="R102" s="143"/>
      <c r="S102" s="143">
        <f>S101*'Kosten Brandschutzelemente'!C7+'Kosten Brandschutzelemente'!C8*'Struktur Brandschutzelemente'!T101+'Struktur Brandschutzelemente'!U101*'Kosten Brandschutzelemente'!C9</f>
        <v>0</v>
      </c>
      <c r="T102" s="143"/>
      <c r="U102" s="143"/>
      <c r="V102" s="143"/>
      <c r="W102" s="143"/>
      <c r="X102" s="143"/>
      <c r="Y102" s="143">
        <f>Y101*'Kosten Brandschutzelemente'!C7+'Kosten Brandschutzelemente'!C8*'Struktur Brandschutzelemente'!Z101+'Struktur Brandschutzelemente'!AA101*'Kosten Brandschutzelemente'!C9</f>
        <v>0</v>
      </c>
      <c r="Z102" s="143"/>
      <c r="AA102" s="143"/>
      <c r="AB102" s="143"/>
      <c r="AC102" s="143"/>
      <c r="AD102" s="143"/>
      <c r="AE102" s="143">
        <f>AE101*'Kosten Brandschutzelemente'!C7+'Kosten Brandschutzelemente'!C8*'Struktur Brandschutzelemente'!AF101+'Struktur Brandschutzelemente'!AG101*'Kosten Brandschutzelemente'!C9</f>
        <v>2680</v>
      </c>
      <c r="AF102" s="143"/>
      <c r="AG102" s="143"/>
      <c r="AH102" s="143"/>
      <c r="AI102" s="143"/>
      <c r="AJ102" s="143"/>
      <c r="AK102" s="143">
        <f>AK101*'Kosten Brandschutzelemente'!C7+'Kosten Brandschutzelemente'!C8*'Struktur Brandschutzelemente'!AL101+'Struktur Brandschutzelemente'!AM101*'Kosten Brandschutzelemente'!C9</f>
        <v>0</v>
      </c>
      <c r="AL102" s="143"/>
      <c r="AM102" s="143"/>
      <c r="AN102" s="143"/>
      <c r="AO102" s="143"/>
      <c r="AP102" s="143"/>
      <c r="AQ102" s="143">
        <f>AQ101*'Kosten Brandschutzelemente'!C7+'Kosten Brandschutzelemente'!C8*'Struktur Brandschutzelemente'!AR101+'Struktur Brandschutzelemente'!AS101*'Kosten Brandschutzelemente'!C9</f>
        <v>0</v>
      </c>
      <c r="AR102" s="143"/>
      <c r="AS102" s="143"/>
      <c r="AT102" s="143"/>
      <c r="AU102" s="143"/>
      <c r="AV102" s="143"/>
      <c r="AW102" s="143">
        <f>AW101*'Kosten Brandschutzelemente'!C7+'Kosten Brandschutzelemente'!C8*'Struktur Brandschutzelemente'!AX101+'Struktur Brandschutzelemente'!AY101*'Kosten Brandschutzelemente'!C9</f>
        <v>1480</v>
      </c>
      <c r="AX102" s="143"/>
      <c r="AY102" s="143"/>
      <c r="AZ102" s="143"/>
      <c r="BA102" s="143"/>
      <c r="BB102" s="143"/>
      <c r="BC102" s="143">
        <f>BC101*'Kosten Brandschutzelemente'!C7+'Kosten Brandschutzelemente'!C8*'Struktur Brandschutzelemente'!BD101+'Struktur Brandschutzelemente'!BE101*'Kosten Brandschutzelemente'!C9</f>
        <v>1440</v>
      </c>
      <c r="BD102" s="143"/>
      <c r="BE102" s="143"/>
      <c r="BF102" s="143"/>
      <c r="BG102" s="143"/>
      <c r="BH102" s="143"/>
    </row>
    <row r="103" spans="1:75">
      <c r="B103" s="143" t="s">
        <v>353</v>
      </c>
      <c r="C103" s="143"/>
      <c r="D103" s="143"/>
      <c r="E103" s="143"/>
      <c r="F103" s="143" t="s">
        <v>349</v>
      </c>
      <c r="G103" s="143">
        <f>G101*'Kosten Brandschutzelemente'!C16</f>
        <v>0</v>
      </c>
      <c r="H103" s="143"/>
      <c r="I103" s="143"/>
      <c r="J103" s="143"/>
      <c r="K103" s="143"/>
      <c r="L103" s="143"/>
      <c r="M103" s="143">
        <f>M101*'Kosten Brandschutzelemente'!C16</f>
        <v>0</v>
      </c>
      <c r="N103" s="143"/>
      <c r="O103" s="143"/>
      <c r="P103" s="143"/>
      <c r="Q103" s="143"/>
      <c r="R103" s="143"/>
      <c r="S103" s="143">
        <f>S101*'Kosten Brandschutzelemente'!C16</f>
        <v>0</v>
      </c>
      <c r="T103" s="143"/>
      <c r="U103" s="143"/>
      <c r="V103" s="143"/>
      <c r="W103" s="143"/>
      <c r="X103" s="143"/>
      <c r="Y103" s="143">
        <f>Y101*'Kosten Brandschutzelemente'!C16</f>
        <v>0</v>
      </c>
      <c r="Z103" s="143"/>
      <c r="AA103" s="143"/>
      <c r="AB103" s="143"/>
      <c r="AC103" s="143"/>
      <c r="AD103" s="143"/>
      <c r="AE103" s="143">
        <f>AE101*'Kosten Brandschutzelemente'!C16</f>
        <v>200</v>
      </c>
      <c r="AF103" s="143"/>
      <c r="AG103" s="143"/>
      <c r="AH103" s="143"/>
      <c r="AI103" s="143"/>
      <c r="AJ103" s="143"/>
      <c r="AK103" s="143">
        <f>AK101*'Kosten Brandschutzelemente'!C16</f>
        <v>0</v>
      </c>
      <c r="AL103" s="143"/>
      <c r="AM103" s="143"/>
      <c r="AN103" s="143"/>
      <c r="AO103" s="143"/>
      <c r="AP103" s="143"/>
      <c r="AQ103" s="143">
        <f>AQ101*'Kosten Brandschutzelemente'!C16</f>
        <v>0</v>
      </c>
      <c r="AR103" s="143"/>
      <c r="AS103" s="143"/>
      <c r="AT103" s="143"/>
      <c r="AU103" s="143"/>
      <c r="AV103" s="143"/>
      <c r="AW103" s="143">
        <f>AW101*'Kosten Brandschutzelemente'!C16</f>
        <v>200</v>
      </c>
      <c r="AX103" s="143"/>
      <c r="AY103" s="143"/>
      <c r="AZ103" s="143"/>
      <c r="BA103" s="143"/>
      <c r="BB103" s="143"/>
      <c r="BC103" s="143">
        <f>BC101*'Kosten Brandschutzelemente'!C16</f>
        <v>0</v>
      </c>
      <c r="BD103" s="143"/>
      <c r="BE103" s="143"/>
      <c r="BF103" s="143"/>
      <c r="BG103" s="143"/>
      <c r="BH103" s="143"/>
    </row>
    <row r="104" spans="1:75">
      <c r="C104"/>
    </row>
    <row r="106" spans="1:75">
      <c r="G106" s="38" t="s">
        <v>240</v>
      </c>
      <c r="M106" s="38" t="s">
        <v>240</v>
      </c>
      <c r="S106" s="38" t="s">
        <v>240</v>
      </c>
      <c r="Y106" s="38" t="s">
        <v>240</v>
      </c>
      <c r="AE106" s="38" t="s">
        <v>240</v>
      </c>
      <c r="AK106" s="38" t="s">
        <v>240</v>
      </c>
      <c r="AQ106" s="38" t="s">
        <v>240</v>
      </c>
      <c r="AW106" s="38" t="s">
        <v>240</v>
      </c>
      <c r="BC106" s="38" t="s">
        <v>240</v>
      </c>
    </row>
    <row r="107" spans="1:75">
      <c r="AE107" s="38">
        <v>2</v>
      </c>
    </row>
    <row r="114" spans="7:60" ht="15" customHeight="1">
      <c r="G114" s="41" t="s">
        <v>241</v>
      </c>
      <c r="M114" s="41" t="s">
        <v>241</v>
      </c>
      <c r="S114" s="41" t="s">
        <v>241</v>
      </c>
      <c r="Y114" s="41" t="s">
        <v>241</v>
      </c>
      <c r="AE114" s="41" t="s">
        <v>241</v>
      </c>
      <c r="AK114" s="41" t="s">
        <v>241</v>
      </c>
      <c r="AQ114" s="41" t="s">
        <v>241</v>
      </c>
      <c r="AW114" s="41" t="s">
        <v>241</v>
      </c>
      <c r="BC114" s="41" t="s">
        <v>241</v>
      </c>
    </row>
    <row r="116" spans="7:60">
      <c r="G116" s="214" t="s">
        <v>334</v>
      </c>
      <c r="H116" s="214"/>
      <c r="I116" s="214"/>
      <c r="J116" s="214"/>
      <c r="K116" s="214"/>
      <c r="L116" s="214"/>
      <c r="M116" s="213" t="s">
        <v>264</v>
      </c>
      <c r="N116" s="213"/>
      <c r="O116" s="213"/>
      <c r="P116" s="213"/>
      <c r="Q116" s="213"/>
      <c r="R116" s="213"/>
      <c r="S116" s="213" t="s">
        <v>328</v>
      </c>
      <c r="T116" s="213"/>
      <c r="U116" s="213"/>
      <c r="V116" s="213"/>
      <c r="W116" s="213"/>
      <c r="X116" s="213"/>
      <c r="Y116" s="213" t="s">
        <v>242</v>
      </c>
      <c r="Z116" s="213"/>
      <c r="AA116" s="213"/>
      <c r="AB116" s="213"/>
      <c r="AC116" s="213"/>
      <c r="AD116" s="213"/>
      <c r="AE116" s="213" t="s">
        <v>326</v>
      </c>
      <c r="AF116" s="213"/>
      <c r="AG116" s="213"/>
      <c r="AH116" s="213"/>
      <c r="AI116" s="213"/>
      <c r="AJ116" s="213"/>
      <c r="AK116" s="213" t="s">
        <v>265</v>
      </c>
      <c r="AL116" s="213"/>
      <c r="AM116" s="213"/>
      <c r="AN116" s="213"/>
      <c r="AO116" s="213"/>
      <c r="AP116" s="213"/>
      <c r="AQ116" s="213" t="s">
        <v>330</v>
      </c>
      <c r="AR116" s="213"/>
      <c r="AS116" s="213"/>
      <c r="AT116" s="213"/>
      <c r="AU116" s="213"/>
      <c r="AV116" s="213"/>
      <c r="AW116" s="213" t="s">
        <v>330</v>
      </c>
      <c r="AX116" s="213"/>
      <c r="AY116" s="213"/>
      <c r="AZ116" s="213"/>
      <c r="BA116" s="213"/>
      <c r="BB116" s="213"/>
      <c r="BC116" s="213" t="s">
        <v>330</v>
      </c>
      <c r="BD116" s="213"/>
      <c r="BE116" s="213"/>
      <c r="BF116" s="213"/>
      <c r="BG116" s="213"/>
      <c r="BH116" s="213"/>
    </row>
    <row r="117" spans="7:60">
      <c r="G117" s="214"/>
      <c r="H117" s="214"/>
      <c r="I117" s="214"/>
      <c r="J117" s="214"/>
      <c r="K117" s="214"/>
      <c r="L117" s="214"/>
      <c r="M117" s="213"/>
      <c r="N117" s="213"/>
      <c r="O117" s="213"/>
      <c r="P117" s="213"/>
      <c r="Q117" s="213"/>
      <c r="R117" s="213"/>
      <c r="S117" s="213"/>
      <c r="T117" s="213"/>
      <c r="U117" s="213"/>
      <c r="V117" s="213"/>
      <c r="W117" s="213"/>
      <c r="X117" s="213"/>
      <c r="Y117" s="213"/>
      <c r="Z117" s="213"/>
      <c r="AA117" s="213"/>
      <c r="AB117" s="213"/>
      <c r="AC117" s="213"/>
      <c r="AD117" s="213"/>
      <c r="AE117" s="213"/>
      <c r="AF117" s="213"/>
      <c r="AG117" s="213"/>
      <c r="AH117" s="213"/>
      <c r="AI117" s="213"/>
      <c r="AJ117" s="213"/>
      <c r="AK117" s="213"/>
      <c r="AL117" s="213"/>
      <c r="AM117" s="213"/>
      <c r="AN117" s="213"/>
      <c r="AO117" s="213"/>
      <c r="AP117" s="213"/>
      <c r="AQ117" s="213"/>
      <c r="AR117" s="213"/>
      <c r="AS117" s="213"/>
      <c r="AT117" s="213"/>
      <c r="AU117" s="213"/>
      <c r="AV117" s="213"/>
      <c r="AW117" s="213"/>
      <c r="AX117" s="213"/>
      <c r="AY117" s="213"/>
      <c r="AZ117" s="213"/>
      <c r="BA117" s="213"/>
      <c r="BB117" s="213"/>
      <c r="BC117" s="213"/>
      <c r="BD117" s="213"/>
      <c r="BE117" s="213"/>
      <c r="BF117" s="213"/>
      <c r="BG117" s="213"/>
      <c r="BH117" s="213"/>
    </row>
    <row r="118" spans="7:60" ht="15" customHeight="1">
      <c r="G118" s="214"/>
      <c r="H118" s="214"/>
      <c r="I118" s="214"/>
      <c r="J118" s="214"/>
      <c r="K118" s="214"/>
      <c r="L118" s="214"/>
      <c r="M118" s="213"/>
      <c r="N118" s="213"/>
      <c r="O118" s="213"/>
      <c r="P118" s="213"/>
      <c r="Q118" s="213"/>
      <c r="R118" s="213"/>
      <c r="S118" s="213"/>
      <c r="T118" s="213"/>
      <c r="U118" s="213"/>
      <c r="V118" s="213"/>
      <c r="W118" s="213"/>
      <c r="X118" s="213"/>
      <c r="Y118" s="213"/>
      <c r="Z118" s="213"/>
      <c r="AA118" s="213"/>
      <c r="AB118" s="213"/>
      <c r="AC118" s="213"/>
      <c r="AD118" s="213"/>
      <c r="AE118" s="213"/>
      <c r="AF118" s="213"/>
      <c r="AG118" s="213"/>
      <c r="AH118" s="213"/>
      <c r="AI118" s="213"/>
      <c r="AJ118" s="213"/>
      <c r="AK118" s="213"/>
      <c r="AL118" s="213"/>
      <c r="AM118" s="213"/>
      <c r="AN118" s="213"/>
      <c r="AO118" s="213"/>
      <c r="AP118" s="213"/>
      <c r="AQ118" s="213"/>
      <c r="AR118" s="213"/>
      <c r="AS118" s="213"/>
      <c r="AT118" s="213"/>
      <c r="AU118" s="213"/>
      <c r="AV118" s="213"/>
      <c r="AW118" s="213"/>
      <c r="AX118" s="213"/>
      <c r="AY118" s="213"/>
      <c r="AZ118" s="213"/>
      <c r="BA118" s="213"/>
      <c r="BB118" s="213"/>
      <c r="BC118" s="213"/>
      <c r="BD118" s="213"/>
      <c r="BE118" s="213"/>
      <c r="BF118" s="213"/>
      <c r="BG118" s="213"/>
      <c r="BH118" s="213"/>
    </row>
    <row r="119" spans="7:60">
      <c r="G119" s="214"/>
      <c r="H119" s="214"/>
      <c r="I119" s="214"/>
      <c r="J119" s="214"/>
      <c r="K119" s="214"/>
      <c r="L119" s="214"/>
      <c r="M119" s="213"/>
      <c r="N119" s="213"/>
      <c r="O119" s="213"/>
      <c r="P119" s="213"/>
      <c r="Q119" s="213"/>
      <c r="R119" s="213"/>
      <c r="S119" s="213"/>
      <c r="T119" s="213"/>
      <c r="U119" s="213"/>
      <c r="V119" s="213"/>
      <c r="W119" s="213"/>
      <c r="X119" s="213"/>
      <c r="Y119" s="213"/>
      <c r="Z119" s="213"/>
      <c r="AA119" s="213"/>
      <c r="AB119" s="213"/>
      <c r="AC119" s="213"/>
      <c r="AD119" s="213"/>
      <c r="AE119" s="213"/>
      <c r="AF119" s="213"/>
      <c r="AG119" s="213"/>
      <c r="AH119" s="213"/>
      <c r="AI119" s="213"/>
      <c r="AJ119" s="213"/>
      <c r="AK119" s="213"/>
      <c r="AL119" s="213"/>
      <c r="AM119" s="213"/>
      <c r="AN119" s="213"/>
      <c r="AO119" s="213"/>
      <c r="AP119" s="213"/>
      <c r="AQ119" s="213"/>
      <c r="AR119" s="213"/>
      <c r="AS119" s="213"/>
      <c r="AT119" s="213"/>
      <c r="AU119" s="213"/>
      <c r="AV119" s="213"/>
      <c r="AW119" s="213"/>
      <c r="AX119" s="213"/>
      <c r="AY119" s="213"/>
      <c r="AZ119" s="213"/>
      <c r="BA119" s="213"/>
      <c r="BB119" s="213"/>
      <c r="BC119" s="213"/>
      <c r="BD119" s="213"/>
      <c r="BE119" s="213"/>
      <c r="BF119" s="213"/>
      <c r="BG119" s="213"/>
      <c r="BH119" s="213"/>
    </row>
    <row r="120" spans="7:60">
      <c r="G120" s="213"/>
      <c r="H120" s="213"/>
      <c r="I120" s="213"/>
      <c r="J120" s="213"/>
      <c r="K120" s="213"/>
      <c r="L120" s="213"/>
      <c r="M120" s="213"/>
      <c r="N120" s="213"/>
      <c r="O120" s="213"/>
      <c r="P120" s="213"/>
      <c r="Q120" s="213"/>
      <c r="R120" s="213"/>
      <c r="S120" s="213"/>
      <c r="T120" s="213"/>
      <c r="U120" s="213"/>
      <c r="V120" s="213"/>
      <c r="W120" s="213"/>
      <c r="X120" s="213"/>
      <c r="Y120" s="213" t="s">
        <v>243</v>
      </c>
      <c r="Z120" s="213"/>
      <c r="AA120" s="213"/>
      <c r="AB120" s="213"/>
      <c r="AC120" s="213"/>
      <c r="AD120" s="213"/>
      <c r="AE120" s="213" t="s">
        <v>335</v>
      </c>
      <c r="AF120" s="213"/>
      <c r="AG120" s="213"/>
      <c r="AH120" s="213"/>
      <c r="AI120" s="213"/>
      <c r="AJ120" s="213"/>
      <c r="AK120" s="213" t="s">
        <v>266</v>
      </c>
      <c r="AL120" s="213"/>
      <c r="AM120" s="213"/>
      <c r="AN120" s="213"/>
      <c r="AO120" s="213"/>
      <c r="AP120" s="213"/>
      <c r="AQ120" s="213" t="s">
        <v>268</v>
      </c>
      <c r="AR120" s="213"/>
      <c r="AS120" s="213"/>
      <c r="AT120" s="213"/>
      <c r="AU120" s="213"/>
      <c r="AV120" s="213"/>
      <c r="AW120" s="213" t="s">
        <v>268</v>
      </c>
      <c r="AX120" s="213"/>
      <c r="AY120" s="213"/>
      <c r="AZ120" s="213"/>
      <c r="BA120" s="213"/>
      <c r="BB120" s="213"/>
      <c r="BC120" s="213" t="s">
        <v>268</v>
      </c>
      <c r="BD120" s="213"/>
      <c r="BE120" s="213"/>
      <c r="BF120" s="213"/>
      <c r="BG120" s="213"/>
      <c r="BH120" s="213"/>
    </row>
    <row r="121" spans="7:60">
      <c r="G121" s="213"/>
      <c r="H121" s="213"/>
      <c r="I121" s="213"/>
      <c r="J121" s="213"/>
      <c r="K121" s="213"/>
      <c r="L121" s="213"/>
      <c r="M121" s="213"/>
      <c r="N121" s="213"/>
      <c r="O121" s="213"/>
      <c r="P121" s="213"/>
      <c r="Q121" s="213"/>
      <c r="R121" s="213"/>
      <c r="S121" s="213"/>
      <c r="T121" s="213"/>
      <c r="U121" s="213"/>
      <c r="V121" s="213"/>
      <c r="W121" s="213"/>
      <c r="X121" s="213"/>
      <c r="Y121" s="213"/>
      <c r="Z121" s="213"/>
      <c r="AA121" s="213"/>
      <c r="AB121" s="213"/>
      <c r="AC121" s="213"/>
      <c r="AD121" s="213"/>
      <c r="AE121" s="213"/>
      <c r="AF121" s="213"/>
      <c r="AG121" s="213"/>
      <c r="AH121" s="213"/>
      <c r="AI121" s="213"/>
      <c r="AJ121" s="213"/>
      <c r="AK121" s="213"/>
      <c r="AL121" s="213"/>
      <c r="AM121" s="213"/>
      <c r="AN121" s="213"/>
      <c r="AO121" s="213"/>
      <c r="AP121" s="213"/>
      <c r="AQ121" s="213"/>
      <c r="AR121" s="213"/>
      <c r="AS121" s="213"/>
      <c r="AT121" s="213"/>
      <c r="AU121" s="213"/>
      <c r="AV121" s="213"/>
      <c r="AW121" s="213"/>
      <c r="AX121" s="213"/>
      <c r="AY121" s="213"/>
      <c r="AZ121" s="213"/>
      <c r="BA121" s="213"/>
      <c r="BB121" s="213"/>
      <c r="BC121" s="213"/>
      <c r="BD121" s="213"/>
      <c r="BE121" s="213"/>
      <c r="BF121" s="213"/>
      <c r="BG121" s="213"/>
      <c r="BH121" s="213"/>
    </row>
    <row r="122" spans="7:60" ht="15" customHeight="1">
      <c r="G122" s="213"/>
      <c r="H122" s="213"/>
      <c r="I122" s="213"/>
      <c r="J122" s="213"/>
      <c r="K122" s="213"/>
      <c r="L122" s="213"/>
      <c r="M122" s="213"/>
      <c r="N122" s="213"/>
      <c r="O122" s="213"/>
      <c r="P122" s="213"/>
      <c r="Q122" s="213"/>
      <c r="R122" s="213"/>
      <c r="S122" s="213"/>
      <c r="T122" s="213"/>
      <c r="U122" s="213"/>
      <c r="V122" s="213"/>
      <c r="W122" s="213"/>
      <c r="X122" s="213"/>
      <c r="Y122" s="213"/>
      <c r="Z122" s="213"/>
      <c r="AA122" s="213"/>
      <c r="AB122" s="213"/>
      <c r="AC122" s="213"/>
      <c r="AD122" s="213"/>
      <c r="AE122" s="213"/>
      <c r="AF122" s="213"/>
      <c r="AG122" s="213"/>
      <c r="AH122" s="213"/>
      <c r="AI122" s="213"/>
      <c r="AJ122" s="213"/>
      <c r="AK122" s="213"/>
      <c r="AL122" s="213"/>
      <c r="AM122" s="213"/>
      <c r="AN122" s="213"/>
      <c r="AO122" s="213"/>
      <c r="AP122" s="213"/>
      <c r="AQ122" s="213"/>
      <c r="AR122" s="213"/>
      <c r="AS122" s="213"/>
      <c r="AT122" s="213"/>
      <c r="AU122" s="213"/>
      <c r="AV122" s="213"/>
      <c r="AW122" s="213"/>
      <c r="AX122" s="213"/>
      <c r="AY122" s="213"/>
      <c r="AZ122" s="213"/>
      <c r="BA122" s="213"/>
      <c r="BB122" s="213"/>
      <c r="BC122" s="213"/>
      <c r="BD122" s="213"/>
      <c r="BE122" s="213"/>
      <c r="BF122" s="213"/>
      <c r="BG122" s="213"/>
      <c r="BH122" s="213"/>
    </row>
    <row r="123" spans="7:60">
      <c r="G123" s="213"/>
      <c r="H123" s="213"/>
      <c r="I123" s="213"/>
      <c r="J123" s="213"/>
      <c r="K123" s="213"/>
      <c r="L123" s="213"/>
      <c r="M123" s="213"/>
      <c r="N123" s="213"/>
      <c r="O123" s="213"/>
      <c r="P123" s="213"/>
      <c r="Q123" s="213"/>
      <c r="R123" s="213"/>
      <c r="S123" s="213"/>
      <c r="T123" s="213"/>
      <c r="U123" s="213"/>
      <c r="V123" s="213"/>
      <c r="W123" s="213"/>
      <c r="X123" s="213"/>
      <c r="Y123" s="213"/>
      <c r="Z123" s="213"/>
      <c r="AA123" s="213"/>
      <c r="AB123" s="213"/>
      <c r="AC123" s="213"/>
      <c r="AD123" s="213"/>
      <c r="AE123" s="213"/>
      <c r="AF123" s="213"/>
      <c r="AG123" s="213"/>
      <c r="AH123" s="213"/>
      <c r="AI123" s="213"/>
      <c r="AJ123" s="213"/>
      <c r="AK123" s="213"/>
      <c r="AL123" s="213"/>
      <c r="AM123" s="213"/>
      <c r="AN123" s="213"/>
      <c r="AO123" s="213"/>
      <c r="AP123" s="213"/>
      <c r="AQ123" s="213"/>
      <c r="AR123" s="213"/>
      <c r="AS123" s="213"/>
      <c r="AT123" s="213"/>
      <c r="AU123" s="213"/>
      <c r="AV123" s="213"/>
      <c r="AW123" s="213"/>
      <c r="AX123" s="213"/>
      <c r="AY123" s="213"/>
      <c r="AZ123" s="213"/>
      <c r="BA123" s="213"/>
      <c r="BB123" s="213"/>
      <c r="BC123" s="213"/>
      <c r="BD123" s="213"/>
      <c r="BE123" s="213"/>
      <c r="BF123" s="213"/>
      <c r="BG123" s="213"/>
      <c r="BH123" s="213"/>
    </row>
    <row r="124" spans="7:60">
      <c r="G124" s="213"/>
      <c r="H124" s="213"/>
      <c r="I124" s="213"/>
      <c r="J124" s="213"/>
      <c r="K124" s="213"/>
      <c r="L124" s="213"/>
      <c r="M124" s="213"/>
      <c r="N124" s="213"/>
      <c r="O124" s="213"/>
      <c r="P124" s="213"/>
      <c r="Q124" s="213"/>
      <c r="R124" s="213"/>
      <c r="S124" s="213"/>
      <c r="T124" s="213"/>
      <c r="U124" s="213"/>
      <c r="V124" s="213"/>
      <c r="W124" s="213"/>
      <c r="X124" s="213"/>
      <c r="Y124" s="214" t="s">
        <v>292</v>
      </c>
      <c r="Z124" s="214"/>
      <c r="AA124" s="214"/>
      <c r="AB124" s="214"/>
      <c r="AC124" s="214"/>
      <c r="AD124" s="214"/>
      <c r="AE124" s="213" t="s">
        <v>327</v>
      </c>
      <c r="AF124" s="213"/>
      <c r="AG124" s="213"/>
      <c r="AH124" s="213"/>
      <c r="AI124" s="213"/>
      <c r="AJ124" s="213"/>
      <c r="AK124" s="213" t="s">
        <v>267</v>
      </c>
      <c r="AL124" s="213"/>
      <c r="AM124" s="213"/>
      <c r="AN124" s="213"/>
      <c r="AO124" s="213"/>
      <c r="AP124" s="213"/>
      <c r="AQ124" s="213" t="s">
        <v>329</v>
      </c>
      <c r="AR124" s="213"/>
      <c r="AS124" s="213"/>
      <c r="AT124" s="213"/>
      <c r="AU124" s="213"/>
      <c r="AV124" s="213"/>
      <c r="AW124" s="213" t="s">
        <v>329</v>
      </c>
      <c r="AX124" s="213"/>
      <c r="AY124" s="213"/>
      <c r="AZ124" s="213"/>
      <c r="BA124" s="213"/>
      <c r="BB124" s="213"/>
      <c r="BC124" s="213" t="s">
        <v>329</v>
      </c>
      <c r="BD124" s="213"/>
      <c r="BE124" s="213"/>
      <c r="BF124" s="213"/>
      <c r="BG124" s="213"/>
      <c r="BH124" s="213"/>
    </row>
    <row r="125" spans="7:60">
      <c r="G125" s="213"/>
      <c r="H125" s="213"/>
      <c r="I125" s="213"/>
      <c r="J125" s="213"/>
      <c r="K125" s="213"/>
      <c r="L125" s="213"/>
      <c r="M125" s="213"/>
      <c r="N125" s="213"/>
      <c r="O125" s="213"/>
      <c r="P125" s="213"/>
      <c r="Q125" s="213"/>
      <c r="R125" s="213"/>
      <c r="S125" s="213"/>
      <c r="T125" s="213"/>
      <c r="U125" s="213"/>
      <c r="V125" s="213"/>
      <c r="W125" s="213"/>
      <c r="X125" s="213"/>
      <c r="Y125" s="214"/>
      <c r="Z125" s="214"/>
      <c r="AA125" s="214"/>
      <c r="AB125" s="214"/>
      <c r="AC125" s="214"/>
      <c r="AD125" s="214"/>
      <c r="AE125" s="213"/>
      <c r="AF125" s="213"/>
      <c r="AG125" s="213"/>
      <c r="AH125" s="213"/>
      <c r="AI125" s="213"/>
      <c r="AJ125" s="213"/>
      <c r="AK125" s="213"/>
      <c r="AL125" s="213"/>
      <c r="AM125" s="213"/>
      <c r="AN125" s="213"/>
      <c r="AO125" s="213"/>
      <c r="AP125" s="213"/>
      <c r="AQ125" s="213"/>
      <c r="AR125" s="213"/>
      <c r="AS125" s="213"/>
      <c r="AT125" s="213"/>
      <c r="AU125" s="213"/>
      <c r="AV125" s="213"/>
      <c r="AW125" s="213"/>
      <c r="AX125" s="213"/>
      <c r="AY125" s="213"/>
      <c r="AZ125" s="213"/>
      <c r="BA125" s="213"/>
      <c r="BB125" s="213"/>
      <c r="BC125" s="213"/>
      <c r="BD125" s="213"/>
      <c r="BE125" s="213"/>
      <c r="BF125" s="213"/>
      <c r="BG125" s="213"/>
      <c r="BH125" s="213"/>
    </row>
    <row r="126" spans="7:60">
      <c r="G126" s="213"/>
      <c r="H126" s="213"/>
      <c r="I126" s="213"/>
      <c r="J126" s="213"/>
      <c r="K126" s="213"/>
      <c r="L126" s="213"/>
      <c r="M126" s="213"/>
      <c r="N126" s="213"/>
      <c r="O126" s="213"/>
      <c r="P126" s="213"/>
      <c r="Q126" s="213"/>
      <c r="R126" s="213"/>
      <c r="S126" s="213"/>
      <c r="T126" s="213"/>
      <c r="U126" s="213"/>
      <c r="V126" s="213"/>
      <c r="W126" s="213"/>
      <c r="X126" s="213"/>
      <c r="Y126" s="214"/>
      <c r="Z126" s="214"/>
      <c r="AA126" s="214"/>
      <c r="AB126" s="214"/>
      <c r="AC126" s="214"/>
      <c r="AD126" s="214"/>
      <c r="AE126" s="213"/>
      <c r="AF126" s="213"/>
      <c r="AG126" s="213"/>
      <c r="AH126" s="213"/>
      <c r="AI126" s="213"/>
      <c r="AJ126" s="213"/>
      <c r="AK126" s="213"/>
      <c r="AL126" s="213"/>
      <c r="AM126" s="213"/>
      <c r="AN126" s="213"/>
      <c r="AO126" s="213"/>
      <c r="AP126" s="213"/>
      <c r="AQ126" s="213"/>
      <c r="AR126" s="213"/>
      <c r="AS126" s="213"/>
      <c r="AT126" s="213"/>
      <c r="AU126" s="213"/>
      <c r="AV126" s="213"/>
      <c r="AW126" s="213"/>
      <c r="AX126" s="213"/>
      <c r="AY126" s="213"/>
      <c r="AZ126" s="213"/>
      <c r="BA126" s="213"/>
      <c r="BB126" s="213"/>
      <c r="BC126" s="213"/>
      <c r="BD126" s="213"/>
      <c r="BE126" s="213"/>
      <c r="BF126" s="213"/>
      <c r="BG126" s="213"/>
      <c r="BH126" s="213"/>
    </row>
    <row r="127" spans="7:60">
      <c r="G127" s="213"/>
      <c r="H127" s="213"/>
      <c r="I127" s="213"/>
      <c r="J127" s="213"/>
      <c r="K127" s="213"/>
      <c r="L127" s="213"/>
      <c r="M127" s="213"/>
      <c r="N127" s="213"/>
      <c r="O127" s="213"/>
      <c r="P127" s="213"/>
      <c r="Q127" s="213"/>
      <c r="R127" s="213"/>
      <c r="S127" s="213"/>
      <c r="T127" s="213"/>
      <c r="U127" s="213"/>
      <c r="V127" s="213"/>
      <c r="W127" s="213"/>
      <c r="X127" s="213"/>
      <c r="Y127" s="214"/>
      <c r="Z127" s="214"/>
      <c r="AA127" s="214"/>
      <c r="AB127" s="214"/>
      <c r="AC127" s="214"/>
      <c r="AD127" s="214"/>
      <c r="AE127" s="213"/>
      <c r="AF127" s="213"/>
      <c r="AG127" s="213"/>
      <c r="AH127" s="213"/>
      <c r="AI127" s="213"/>
      <c r="AJ127" s="213"/>
      <c r="AK127" s="213"/>
      <c r="AL127" s="213"/>
      <c r="AM127" s="213"/>
      <c r="AN127" s="213"/>
      <c r="AO127" s="213"/>
      <c r="AP127" s="213"/>
      <c r="AQ127" s="213"/>
      <c r="AR127" s="213"/>
      <c r="AS127" s="213"/>
      <c r="AT127" s="213"/>
      <c r="AU127" s="213"/>
      <c r="AV127" s="213"/>
      <c r="AW127" s="213"/>
      <c r="AX127" s="213"/>
      <c r="AY127" s="213"/>
      <c r="AZ127" s="213"/>
      <c r="BA127" s="213"/>
      <c r="BB127" s="213"/>
      <c r="BC127" s="213"/>
      <c r="BD127" s="213"/>
      <c r="BE127" s="213"/>
      <c r="BF127" s="213"/>
      <c r="BG127" s="213"/>
      <c r="BH127" s="213"/>
    </row>
    <row r="128" spans="7:60">
      <c r="G128" s="213"/>
      <c r="H128" s="213"/>
      <c r="I128" s="213"/>
      <c r="J128" s="213"/>
      <c r="K128" s="213"/>
      <c r="L128" s="213"/>
      <c r="M128" s="213"/>
      <c r="N128" s="213"/>
      <c r="O128" s="213"/>
      <c r="P128" s="213"/>
      <c r="Q128" s="213"/>
      <c r="R128" s="213"/>
      <c r="S128" s="213"/>
      <c r="T128" s="213"/>
      <c r="U128" s="213"/>
      <c r="V128" s="213"/>
      <c r="W128" s="213"/>
      <c r="X128" s="213"/>
      <c r="Y128" s="213"/>
      <c r="Z128" s="213"/>
      <c r="AA128" s="213"/>
      <c r="AB128" s="213"/>
      <c r="AC128" s="213"/>
      <c r="AD128" s="213"/>
      <c r="AE128" s="213"/>
      <c r="AF128" s="213"/>
      <c r="AG128" s="213"/>
      <c r="AH128" s="213"/>
      <c r="AI128" s="213"/>
      <c r="AJ128" s="213"/>
      <c r="AK128" s="213"/>
      <c r="AL128" s="213"/>
      <c r="AM128" s="213"/>
      <c r="AN128" s="213"/>
      <c r="AO128" s="213"/>
      <c r="AP128" s="213"/>
      <c r="AQ128" s="213" t="s">
        <v>333</v>
      </c>
      <c r="AR128" s="213"/>
      <c r="AS128" s="213"/>
      <c r="AT128" s="213"/>
      <c r="AU128" s="213"/>
      <c r="AV128" s="213"/>
      <c r="AW128" s="213" t="s">
        <v>333</v>
      </c>
      <c r="AX128" s="213"/>
      <c r="AY128" s="213"/>
      <c r="AZ128" s="213"/>
      <c r="BA128" s="213"/>
      <c r="BB128" s="213"/>
      <c r="BC128" s="213" t="s">
        <v>333</v>
      </c>
      <c r="BD128" s="213"/>
      <c r="BE128" s="213"/>
      <c r="BF128" s="213"/>
      <c r="BG128" s="213"/>
      <c r="BH128" s="213"/>
    </row>
    <row r="129" spans="1:60">
      <c r="G129" s="213"/>
      <c r="H129" s="213"/>
      <c r="I129" s="213"/>
      <c r="J129" s="213"/>
      <c r="K129" s="213"/>
      <c r="L129" s="213"/>
      <c r="M129" s="213"/>
      <c r="N129" s="213"/>
      <c r="O129" s="213"/>
      <c r="P129" s="213"/>
      <c r="Q129" s="213"/>
      <c r="R129" s="213"/>
      <c r="S129" s="213"/>
      <c r="T129" s="213"/>
      <c r="U129" s="213"/>
      <c r="V129" s="213"/>
      <c r="W129" s="213"/>
      <c r="X129" s="213"/>
      <c r="Y129" s="213"/>
      <c r="Z129" s="213"/>
      <c r="AA129" s="213"/>
      <c r="AB129" s="213"/>
      <c r="AC129" s="213"/>
      <c r="AD129" s="213"/>
      <c r="AE129" s="213"/>
      <c r="AF129" s="213"/>
      <c r="AG129" s="213"/>
      <c r="AH129" s="213"/>
      <c r="AI129" s="213"/>
      <c r="AJ129" s="213"/>
      <c r="AK129" s="213"/>
      <c r="AL129" s="213"/>
      <c r="AM129" s="213"/>
      <c r="AN129" s="213"/>
      <c r="AO129" s="213"/>
      <c r="AP129" s="213"/>
      <c r="AQ129" s="213"/>
      <c r="AR129" s="213"/>
      <c r="AS129" s="213"/>
      <c r="AT129" s="213"/>
      <c r="AU129" s="213"/>
      <c r="AV129" s="213"/>
      <c r="AW129" s="213"/>
      <c r="AX129" s="213"/>
      <c r="AY129" s="213"/>
      <c r="AZ129" s="213"/>
      <c r="BA129" s="213"/>
      <c r="BB129" s="213"/>
      <c r="BC129" s="213"/>
      <c r="BD129" s="213"/>
      <c r="BE129" s="213"/>
      <c r="BF129" s="213"/>
      <c r="BG129" s="213"/>
      <c r="BH129" s="213"/>
    </row>
    <row r="130" spans="1:60">
      <c r="G130" s="213"/>
      <c r="H130" s="213"/>
      <c r="I130" s="213"/>
      <c r="J130" s="213"/>
      <c r="K130" s="213"/>
      <c r="L130" s="213"/>
      <c r="M130" s="213"/>
      <c r="N130" s="213"/>
      <c r="O130" s="213"/>
      <c r="P130" s="213"/>
      <c r="Q130" s="213"/>
      <c r="R130" s="213"/>
      <c r="S130" s="213"/>
      <c r="T130" s="213"/>
      <c r="U130" s="213"/>
      <c r="V130" s="213"/>
      <c r="W130" s="213"/>
      <c r="X130" s="213"/>
      <c r="Y130" s="213"/>
      <c r="Z130" s="213"/>
      <c r="AA130" s="213"/>
      <c r="AB130" s="213"/>
      <c r="AC130" s="213"/>
      <c r="AD130" s="213"/>
      <c r="AE130" s="213"/>
      <c r="AF130" s="213"/>
      <c r="AG130" s="213"/>
      <c r="AH130" s="213"/>
      <c r="AI130" s="213"/>
      <c r="AJ130" s="213"/>
      <c r="AK130" s="213"/>
      <c r="AL130" s="213"/>
      <c r="AM130" s="213"/>
      <c r="AN130" s="213"/>
      <c r="AO130" s="213"/>
      <c r="AP130" s="213"/>
      <c r="AQ130" s="213"/>
      <c r="AR130" s="213"/>
      <c r="AS130" s="213"/>
      <c r="AT130" s="213"/>
      <c r="AU130" s="213"/>
      <c r="AV130" s="213"/>
      <c r="AW130" s="213"/>
      <c r="AX130" s="213"/>
      <c r="AY130" s="213"/>
      <c r="AZ130" s="213"/>
      <c r="BA130" s="213"/>
      <c r="BB130" s="213"/>
      <c r="BC130" s="213"/>
      <c r="BD130" s="213"/>
      <c r="BE130" s="213"/>
      <c r="BF130" s="213"/>
      <c r="BG130" s="213"/>
      <c r="BH130" s="213"/>
    </row>
    <row r="131" spans="1:60">
      <c r="G131" s="213"/>
      <c r="H131" s="213"/>
      <c r="I131" s="213"/>
      <c r="J131" s="213"/>
      <c r="K131" s="213"/>
      <c r="L131" s="213"/>
      <c r="M131" s="213"/>
      <c r="N131" s="213"/>
      <c r="O131" s="213"/>
      <c r="P131" s="213"/>
      <c r="Q131" s="213"/>
      <c r="R131" s="213"/>
      <c r="S131" s="213"/>
      <c r="T131" s="213"/>
      <c r="U131" s="213"/>
      <c r="V131" s="213"/>
      <c r="W131" s="213"/>
      <c r="X131" s="213"/>
      <c r="Y131" s="213"/>
      <c r="Z131" s="213"/>
      <c r="AA131" s="213"/>
      <c r="AB131" s="213"/>
      <c r="AC131" s="213"/>
      <c r="AD131" s="213"/>
      <c r="AE131" s="213"/>
      <c r="AF131" s="213"/>
      <c r="AG131" s="213"/>
      <c r="AH131" s="213"/>
      <c r="AI131" s="213"/>
      <c r="AJ131" s="213"/>
      <c r="AK131" s="213"/>
      <c r="AL131" s="213"/>
      <c r="AM131" s="213"/>
      <c r="AN131" s="213"/>
      <c r="AO131" s="213"/>
      <c r="AP131" s="213"/>
      <c r="AQ131" s="213"/>
      <c r="AR131" s="213"/>
      <c r="AS131" s="213"/>
      <c r="AT131" s="213"/>
      <c r="AU131" s="213"/>
      <c r="AV131" s="213"/>
      <c r="AW131" s="213"/>
      <c r="AX131" s="213"/>
      <c r="AY131" s="213"/>
      <c r="AZ131" s="213"/>
      <c r="BA131" s="213"/>
      <c r="BB131" s="213"/>
      <c r="BC131" s="213"/>
      <c r="BD131" s="213"/>
      <c r="BE131" s="213"/>
      <c r="BF131" s="213"/>
      <c r="BG131" s="213"/>
      <c r="BH131" s="213"/>
    </row>
    <row r="132" spans="1:60">
      <c r="M132" s="213"/>
      <c r="N132" s="213"/>
      <c r="O132" s="213"/>
      <c r="P132" s="213"/>
      <c r="Q132" s="213"/>
      <c r="R132" s="213"/>
      <c r="S132" s="213"/>
      <c r="T132" s="213"/>
      <c r="U132" s="213"/>
      <c r="V132" s="213"/>
      <c r="W132" s="213"/>
      <c r="X132" s="213"/>
      <c r="Y132" s="213"/>
      <c r="Z132" s="213"/>
      <c r="AA132" s="213"/>
      <c r="AB132" s="213"/>
      <c r="AC132" s="213"/>
      <c r="AD132" s="213"/>
      <c r="AE132" s="213"/>
      <c r="AF132" s="213"/>
      <c r="AG132" s="213"/>
      <c r="AH132" s="213"/>
      <c r="AI132" s="213"/>
      <c r="AJ132" s="213"/>
      <c r="AK132" s="213"/>
      <c r="AL132" s="213"/>
      <c r="AM132" s="213"/>
      <c r="AN132" s="213"/>
      <c r="AO132" s="213"/>
      <c r="AP132" s="213"/>
      <c r="AQ132" s="213"/>
      <c r="AR132" s="213"/>
      <c r="AS132" s="213"/>
      <c r="AT132" s="213"/>
      <c r="AU132" s="213"/>
      <c r="AV132" s="213"/>
      <c r="AW132" s="213"/>
      <c r="AX132" s="213"/>
      <c r="AY132" s="213"/>
      <c r="AZ132" s="213"/>
      <c r="BA132" s="213"/>
      <c r="BB132" s="213"/>
      <c r="BC132" s="213"/>
      <c r="BD132" s="213"/>
      <c r="BE132" s="213"/>
      <c r="BF132" s="213"/>
      <c r="BG132" s="213"/>
      <c r="BH132" s="213"/>
    </row>
    <row r="133" spans="1:60">
      <c r="A133" s="38" t="s">
        <v>354</v>
      </c>
      <c r="G133" s="204" t="s">
        <v>238</v>
      </c>
      <c r="H133" s="205"/>
      <c r="I133" s="205"/>
      <c r="J133" s="205"/>
      <c r="K133" s="205"/>
      <c r="L133" s="206"/>
      <c r="M133" s="204" t="s">
        <v>239</v>
      </c>
      <c r="N133" s="205"/>
      <c r="O133" s="205"/>
      <c r="P133" s="205"/>
      <c r="Q133" s="205"/>
      <c r="R133" s="206"/>
      <c r="S133" s="204" t="s">
        <v>235</v>
      </c>
      <c r="T133" s="205"/>
      <c r="U133" s="205"/>
      <c r="V133" s="205"/>
      <c r="W133" s="205"/>
      <c r="X133" s="206"/>
      <c r="Y133" s="204" t="s">
        <v>236</v>
      </c>
      <c r="Z133" s="205"/>
      <c r="AA133" s="205"/>
      <c r="AB133" s="205"/>
      <c r="AC133" s="205"/>
      <c r="AD133" s="206"/>
      <c r="AE133" s="204" t="s">
        <v>237</v>
      </c>
      <c r="AF133" s="205"/>
      <c r="AG133" s="205"/>
      <c r="AH133" s="205"/>
      <c r="AI133" s="205"/>
      <c r="AJ133" s="206"/>
      <c r="AK133" s="204" t="s">
        <v>269</v>
      </c>
      <c r="AL133" s="205"/>
      <c r="AM133" s="205"/>
      <c r="AN133" s="205"/>
      <c r="AO133" s="205"/>
      <c r="AP133" s="206"/>
      <c r="AQ133" s="204" t="s">
        <v>332</v>
      </c>
      <c r="AR133" s="205"/>
      <c r="AS133" s="205"/>
      <c r="AT133" s="205"/>
      <c r="AU133" s="205"/>
      <c r="AV133" s="206"/>
      <c r="AW133" s="204" t="s">
        <v>331</v>
      </c>
      <c r="AX133" s="205"/>
      <c r="AY133" s="205"/>
      <c r="AZ133" s="205"/>
      <c r="BA133" s="205"/>
      <c r="BB133" s="206"/>
      <c r="BC133" s="204" t="s">
        <v>280</v>
      </c>
      <c r="BD133" s="205"/>
      <c r="BE133" s="205"/>
      <c r="BF133" s="205"/>
      <c r="BG133" s="205"/>
      <c r="BH133" s="206"/>
    </row>
    <row r="134" spans="1:60">
      <c r="G134" s="207"/>
      <c r="H134" s="208"/>
      <c r="I134" s="208"/>
      <c r="J134" s="208"/>
      <c r="K134" s="208"/>
      <c r="L134" s="209"/>
      <c r="M134" s="207"/>
      <c r="N134" s="208"/>
      <c r="O134" s="208"/>
      <c r="P134" s="208"/>
      <c r="Q134" s="208"/>
      <c r="R134" s="209"/>
      <c r="S134" s="207"/>
      <c r="T134" s="208"/>
      <c r="U134" s="208"/>
      <c r="V134" s="208"/>
      <c r="W134" s="208"/>
      <c r="X134" s="209"/>
      <c r="Y134" s="207"/>
      <c r="Z134" s="208"/>
      <c r="AA134" s="208"/>
      <c r="AB134" s="208"/>
      <c r="AC134" s="208"/>
      <c r="AD134" s="209"/>
      <c r="AE134" s="207"/>
      <c r="AF134" s="208"/>
      <c r="AG134" s="208"/>
      <c r="AH134" s="208"/>
      <c r="AI134" s="208"/>
      <c r="AJ134" s="209"/>
      <c r="AK134" s="210"/>
      <c r="AL134" s="211"/>
      <c r="AM134" s="211"/>
      <c r="AN134" s="211"/>
      <c r="AO134" s="211"/>
      <c r="AP134" s="212"/>
      <c r="AQ134" s="210"/>
      <c r="AR134" s="211"/>
      <c r="AS134" s="211"/>
      <c r="AT134" s="211"/>
      <c r="AU134" s="211"/>
      <c r="AV134" s="212"/>
      <c r="AW134" s="207"/>
      <c r="AX134" s="208"/>
      <c r="AY134" s="208"/>
      <c r="AZ134" s="208"/>
      <c r="BA134" s="208"/>
      <c r="BB134" s="209"/>
      <c r="BC134" s="207"/>
      <c r="BD134" s="208"/>
      <c r="BE134" s="208"/>
      <c r="BF134" s="208"/>
      <c r="BG134" s="208"/>
      <c r="BH134" s="209"/>
    </row>
    <row r="135" spans="1:60">
      <c r="G135" s="91" t="s">
        <v>219</v>
      </c>
      <c r="H135" s="92" t="s">
        <v>218</v>
      </c>
      <c r="I135" s="92" t="s">
        <v>216</v>
      </c>
      <c r="J135" s="92" t="s">
        <v>217</v>
      </c>
      <c r="K135" s="93" t="s">
        <v>220</v>
      </c>
      <c r="L135" s="94"/>
      <c r="M135" s="91" t="s">
        <v>219</v>
      </c>
      <c r="N135" s="92" t="s">
        <v>218</v>
      </c>
      <c r="O135" s="92" t="s">
        <v>216</v>
      </c>
      <c r="P135" s="92" t="s">
        <v>217</v>
      </c>
      <c r="Q135" s="93" t="s">
        <v>220</v>
      </c>
      <c r="R135" s="94"/>
      <c r="S135" s="91" t="s">
        <v>219</v>
      </c>
      <c r="T135" s="92" t="s">
        <v>218</v>
      </c>
      <c r="U135" s="92" t="s">
        <v>216</v>
      </c>
      <c r="V135" s="92" t="s">
        <v>217</v>
      </c>
      <c r="W135" s="93" t="s">
        <v>220</v>
      </c>
      <c r="X135" s="94"/>
      <c r="Y135" s="91" t="s">
        <v>219</v>
      </c>
      <c r="Z135" s="92" t="s">
        <v>218</v>
      </c>
      <c r="AA135" s="92" t="s">
        <v>216</v>
      </c>
      <c r="AB135" s="92" t="s">
        <v>245</v>
      </c>
      <c r="AC135" s="92" t="s">
        <v>246</v>
      </c>
      <c r="AD135" s="93" t="s">
        <v>220</v>
      </c>
      <c r="AE135" s="91" t="s">
        <v>219</v>
      </c>
      <c r="AF135" s="92" t="s">
        <v>218</v>
      </c>
      <c r="AG135" s="92" t="s">
        <v>216</v>
      </c>
      <c r="AH135" s="92" t="s">
        <v>245</v>
      </c>
      <c r="AI135" s="93" t="s">
        <v>246</v>
      </c>
      <c r="AJ135" s="93" t="s">
        <v>220</v>
      </c>
      <c r="AK135" s="91" t="s">
        <v>219</v>
      </c>
      <c r="AL135" s="92" t="s">
        <v>218</v>
      </c>
      <c r="AM135" s="92" t="s">
        <v>216</v>
      </c>
      <c r="AN135" s="92" t="s">
        <v>245</v>
      </c>
      <c r="AO135" s="93" t="s">
        <v>246</v>
      </c>
      <c r="AP135" s="93" t="s">
        <v>220</v>
      </c>
      <c r="AQ135" s="91" t="s">
        <v>219</v>
      </c>
      <c r="AR135" s="92" t="s">
        <v>218</v>
      </c>
      <c r="AS135" s="92" t="s">
        <v>216</v>
      </c>
      <c r="AT135" s="92" t="s">
        <v>217</v>
      </c>
      <c r="AU135" s="93" t="s">
        <v>220</v>
      </c>
      <c r="AV135" s="94"/>
      <c r="AW135" s="91" t="s">
        <v>219</v>
      </c>
      <c r="AX135" s="92" t="s">
        <v>218</v>
      </c>
      <c r="AY135" s="92" t="s">
        <v>216</v>
      </c>
      <c r="AZ135" s="92" t="s">
        <v>217</v>
      </c>
      <c r="BA135" s="93" t="s">
        <v>220</v>
      </c>
      <c r="BB135" s="94"/>
      <c r="BC135" s="91" t="s">
        <v>219</v>
      </c>
      <c r="BD135" s="92" t="s">
        <v>218</v>
      </c>
      <c r="BE135" s="92" t="s">
        <v>216</v>
      </c>
      <c r="BF135" s="92" t="s">
        <v>217</v>
      </c>
      <c r="BG135" s="93" t="s">
        <v>220</v>
      </c>
      <c r="BH135" s="94"/>
    </row>
    <row r="136" spans="1:60">
      <c r="G136" s="91"/>
      <c r="H136" s="92"/>
      <c r="I136" s="92"/>
      <c r="J136" s="92"/>
      <c r="K136" s="92"/>
      <c r="L136" s="94"/>
      <c r="M136" s="91"/>
      <c r="N136" s="92"/>
      <c r="O136" s="92"/>
      <c r="P136" s="92"/>
      <c r="Q136" s="92"/>
      <c r="R136" s="94"/>
      <c r="S136" s="91"/>
      <c r="T136" s="92"/>
      <c r="U136" s="92"/>
      <c r="V136" s="92"/>
      <c r="W136" s="92"/>
      <c r="X136" s="94"/>
      <c r="Y136" s="91"/>
      <c r="Z136" s="92"/>
      <c r="AA136" s="92"/>
      <c r="AB136" s="92"/>
      <c r="AC136" s="92"/>
      <c r="AD136" s="94"/>
      <c r="AE136" s="91"/>
      <c r="AF136" s="92"/>
      <c r="AG136" s="92"/>
      <c r="AH136" s="92"/>
      <c r="AI136" s="92"/>
      <c r="AJ136" s="94"/>
      <c r="AK136" s="91"/>
      <c r="AL136" s="92"/>
      <c r="AM136" s="92"/>
      <c r="AN136" s="92"/>
      <c r="AO136" s="92"/>
      <c r="AP136" s="94"/>
      <c r="AQ136" s="91"/>
      <c r="AR136" s="92"/>
      <c r="AS136" s="92"/>
      <c r="AT136" s="92"/>
      <c r="AU136" s="92"/>
      <c r="AV136" s="94"/>
      <c r="AW136" s="91"/>
      <c r="AX136" s="92"/>
      <c r="AY136" s="92"/>
      <c r="AZ136" s="92"/>
      <c r="BA136" s="92"/>
      <c r="BB136" s="94"/>
      <c r="BC136" s="91"/>
      <c r="BD136" s="92"/>
      <c r="BE136" s="92"/>
      <c r="BF136" s="92"/>
      <c r="BG136" s="92"/>
      <c r="BH136" s="94"/>
    </row>
    <row r="137" spans="1:60">
      <c r="A137" s="38" t="s">
        <v>355</v>
      </c>
      <c r="B137" s="38">
        <f>Gebäudeparameter!B17</f>
        <v>0</v>
      </c>
      <c r="G137" s="39"/>
      <c r="H137" s="96">
        <f>2*B137</f>
        <v>0</v>
      </c>
      <c r="I137" s="96">
        <f>2*B137</f>
        <v>0</v>
      </c>
      <c r="J137" s="96"/>
      <c r="K137" s="96"/>
      <c r="L137" s="98"/>
      <c r="M137" s="39"/>
      <c r="N137" s="96">
        <f>B137*2</f>
        <v>0</v>
      </c>
      <c r="O137" s="96">
        <f>B137*2</f>
        <v>0</v>
      </c>
      <c r="P137" s="96"/>
      <c r="Q137" s="96"/>
      <c r="R137" s="98"/>
      <c r="S137" s="39"/>
      <c r="T137" s="96">
        <f>B137*2</f>
        <v>0</v>
      </c>
      <c r="U137" s="96">
        <f>B137*2</f>
        <v>0</v>
      </c>
      <c r="V137" s="96"/>
      <c r="W137" s="96"/>
      <c r="X137" s="98"/>
      <c r="Y137" s="39"/>
      <c r="Z137" s="96">
        <f>B137*2</f>
        <v>0</v>
      </c>
      <c r="AA137" s="96">
        <f>B137*2</f>
        <v>0</v>
      </c>
      <c r="AB137" s="96"/>
      <c r="AC137" s="96"/>
      <c r="AD137" s="98"/>
      <c r="AE137" s="39"/>
      <c r="AF137" s="96">
        <f>B137*4</f>
        <v>0</v>
      </c>
      <c r="AG137" s="96">
        <f>B137*2</f>
        <v>0</v>
      </c>
      <c r="AH137" s="96"/>
      <c r="AI137" s="96"/>
      <c r="AJ137" s="98"/>
      <c r="AK137" s="39"/>
      <c r="AL137" s="96">
        <f>B137*2</f>
        <v>0</v>
      </c>
      <c r="AM137" s="96">
        <f>B137*2</f>
        <v>0</v>
      </c>
      <c r="AN137" s="96"/>
      <c r="AO137" s="96"/>
      <c r="AP137" s="98"/>
      <c r="AQ137" s="39"/>
      <c r="AR137" s="96"/>
      <c r="AS137" s="96">
        <f>B137*2</f>
        <v>0</v>
      </c>
      <c r="AT137" s="96"/>
      <c r="AU137" s="96"/>
      <c r="AV137" s="98"/>
      <c r="AW137" s="39"/>
      <c r="AX137" s="96"/>
      <c r="AY137" s="96">
        <f>B137*2</f>
        <v>0</v>
      </c>
      <c r="AZ137" s="96"/>
      <c r="BA137" s="96"/>
      <c r="BB137" s="98"/>
      <c r="BC137" s="39"/>
      <c r="BD137" s="96"/>
      <c r="BE137" s="96">
        <f>B137*2</f>
        <v>0</v>
      </c>
      <c r="BF137" s="96"/>
      <c r="BG137" s="96"/>
      <c r="BH137" s="98"/>
    </row>
    <row r="138" spans="1:60">
      <c r="A138" s="38" t="s">
        <v>367</v>
      </c>
      <c r="B138" s="38">
        <f>Gebäudeparameter!B13</f>
        <v>0</v>
      </c>
      <c r="G138" s="100"/>
      <c r="H138" s="101"/>
      <c r="I138" s="101"/>
      <c r="J138" s="101"/>
      <c r="K138" s="101"/>
      <c r="L138" s="102"/>
      <c r="M138" s="100"/>
      <c r="N138" s="101"/>
      <c r="O138" s="101"/>
      <c r="P138" s="101"/>
      <c r="Q138" s="101"/>
      <c r="R138" s="102"/>
      <c r="S138" s="100"/>
      <c r="T138" s="101"/>
      <c r="U138" s="101"/>
      <c r="V138" s="101"/>
      <c r="W138" s="101"/>
      <c r="X138" s="102"/>
      <c r="Y138" s="100"/>
      <c r="Z138" s="101"/>
      <c r="AA138" s="101"/>
      <c r="AB138" s="101"/>
      <c r="AC138" s="101"/>
      <c r="AD138" s="102"/>
      <c r="AE138" s="100"/>
      <c r="AF138" s="101"/>
      <c r="AG138" s="101"/>
      <c r="AH138" s="101"/>
      <c r="AI138" s="101"/>
      <c r="AJ138" s="102"/>
      <c r="AK138" s="100"/>
      <c r="AL138" s="101"/>
      <c r="AM138" s="101"/>
      <c r="AN138" s="101"/>
      <c r="AO138" s="101"/>
      <c r="AP138" s="102"/>
      <c r="AQ138" s="100"/>
      <c r="AR138" s="101"/>
      <c r="AS138" s="101"/>
      <c r="AT138" s="101"/>
      <c r="AU138" s="101"/>
      <c r="AV138" s="102"/>
      <c r="AW138" s="100"/>
      <c r="AX138" s="101"/>
      <c r="AY138" s="101"/>
      <c r="AZ138" s="101"/>
      <c r="BA138" s="101"/>
      <c r="BB138" s="102"/>
      <c r="BC138" s="100"/>
      <c r="BD138" s="101"/>
      <c r="BE138" s="101"/>
      <c r="BF138" s="101"/>
      <c r="BG138" s="101"/>
      <c r="BH138" s="102"/>
    </row>
    <row r="139" spans="1:60">
      <c r="A139" s="39"/>
      <c r="B139" s="99" t="s">
        <v>321</v>
      </c>
      <c r="C139" s="96"/>
      <c r="D139" s="96"/>
      <c r="E139" s="96"/>
      <c r="F139" s="96"/>
      <c r="G139" s="104">
        <f>SUM(G128:G137)</f>
        <v>0</v>
      </c>
      <c r="H139" s="105">
        <f t="shared" ref="H139:BH139" si="353">SUM(H128:H137)</f>
        <v>0</v>
      </c>
      <c r="I139" s="105">
        <f t="shared" si="353"/>
        <v>0</v>
      </c>
      <c r="J139" s="105">
        <f t="shared" si="353"/>
        <v>0</v>
      </c>
      <c r="K139" s="105">
        <f t="shared" si="353"/>
        <v>0</v>
      </c>
      <c r="L139" s="105">
        <f t="shared" si="353"/>
        <v>0</v>
      </c>
      <c r="M139" s="105">
        <f t="shared" si="353"/>
        <v>0</v>
      </c>
      <c r="N139" s="105">
        <f t="shared" si="353"/>
        <v>0</v>
      </c>
      <c r="O139" s="105">
        <f t="shared" si="353"/>
        <v>0</v>
      </c>
      <c r="P139" s="105">
        <f t="shared" si="353"/>
        <v>0</v>
      </c>
      <c r="Q139" s="105">
        <f t="shared" si="353"/>
        <v>0</v>
      </c>
      <c r="R139" s="105">
        <f t="shared" si="353"/>
        <v>0</v>
      </c>
      <c r="S139" s="105">
        <f t="shared" si="353"/>
        <v>0</v>
      </c>
      <c r="T139" s="105">
        <f t="shared" si="353"/>
        <v>0</v>
      </c>
      <c r="U139" s="105">
        <f t="shared" si="353"/>
        <v>0</v>
      </c>
      <c r="V139" s="105">
        <f t="shared" si="353"/>
        <v>0</v>
      </c>
      <c r="W139" s="105">
        <f t="shared" si="353"/>
        <v>0</v>
      </c>
      <c r="X139" s="105">
        <f t="shared" si="353"/>
        <v>0</v>
      </c>
      <c r="Y139" s="105">
        <f t="shared" si="353"/>
        <v>0</v>
      </c>
      <c r="Z139" s="105">
        <f t="shared" si="353"/>
        <v>0</v>
      </c>
      <c r="AA139" s="105">
        <f t="shared" si="353"/>
        <v>0</v>
      </c>
      <c r="AB139" s="105">
        <f t="shared" si="353"/>
        <v>0</v>
      </c>
      <c r="AC139" s="105">
        <f t="shared" si="353"/>
        <v>0</v>
      </c>
      <c r="AD139" s="105">
        <f t="shared" si="353"/>
        <v>0</v>
      </c>
      <c r="AE139" s="105">
        <f t="shared" si="353"/>
        <v>0</v>
      </c>
      <c r="AF139" s="105">
        <f t="shared" si="353"/>
        <v>0</v>
      </c>
      <c r="AG139" s="105">
        <f t="shared" si="353"/>
        <v>0</v>
      </c>
      <c r="AH139" s="105">
        <f t="shared" si="353"/>
        <v>0</v>
      </c>
      <c r="AI139" s="105">
        <f t="shared" si="353"/>
        <v>0</v>
      </c>
      <c r="AJ139" s="105">
        <f t="shared" si="353"/>
        <v>0</v>
      </c>
      <c r="AK139" s="105">
        <f t="shared" si="353"/>
        <v>0</v>
      </c>
      <c r="AL139" s="105">
        <f t="shared" si="353"/>
        <v>0</v>
      </c>
      <c r="AM139" s="105">
        <f t="shared" si="353"/>
        <v>0</v>
      </c>
      <c r="AN139" s="105">
        <f t="shared" si="353"/>
        <v>0</v>
      </c>
      <c r="AO139" s="105">
        <f t="shared" si="353"/>
        <v>0</v>
      </c>
      <c r="AP139" s="105">
        <f t="shared" si="353"/>
        <v>0</v>
      </c>
      <c r="AQ139" s="105">
        <f t="shared" si="353"/>
        <v>0</v>
      </c>
      <c r="AR139" s="105">
        <f t="shared" si="353"/>
        <v>0</v>
      </c>
      <c r="AS139" s="105">
        <f t="shared" si="353"/>
        <v>0</v>
      </c>
      <c r="AT139" s="105">
        <f t="shared" si="353"/>
        <v>0</v>
      </c>
      <c r="AU139" s="105">
        <f t="shared" si="353"/>
        <v>0</v>
      </c>
      <c r="AV139" s="105">
        <f t="shared" si="353"/>
        <v>0</v>
      </c>
      <c r="AW139" s="105">
        <f t="shared" si="353"/>
        <v>0</v>
      </c>
      <c r="AX139" s="105">
        <f t="shared" si="353"/>
        <v>0</v>
      </c>
      <c r="AY139" s="105">
        <f t="shared" si="353"/>
        <v>0</v>
      </c>
      <c r="AZ139" s="105">
        <f t="shared" si="353"/>
        <v>0</v>
      </c>
      <c r="BA139" s="105">
        <f t="shared" si="353"/>
        <v>0</v>
      </c>
      <c r="BB139" s="105">
        <f t="shared" si="353"/>
        <v>0</v>
      </c>
      <c r="BC139" s="105">
        <f t="shared" si="353"/>
        <v>0</v>
      </c>
      <c r="BD139" s="105">
        <f t="shared" si="353"/>
        <v>0</v>
      </c>
      <c r="BE139" s="105">
        <f t="shared" si="353"/>
        <v>0</v>
      </c>
      <c r="BF139" s="105">
        <f t="shared" si="353"/>
        <v>0</v>
      </c>
      <c r="BG139" s="105">
        <f t="shared" si="353"/>
        <v>0</v>
      </c>
      <c r="BH139" s="106">
        <f t="shared" si="353"/>
        <v>0</v>
      </c>
    </row>
    <row r="140" spans="1:60">
      <c r="A140" s="39"/>
      <c r="B140" s="99" t="s">
        <v>322</v>
      </c>
      <c r="C140" s="96"/>
      <c r="D140" s="96"/>
      <c r="E140" s="96"/>
      <c r="F140" s="96"/>
      <c r="G140" s="100"/>
      <c r="H140" s="101"/>
      <c r="I140" s="101"/>
      <c r="J140" s="101"/>
      <c r="K140" s="101"/>
      <c r="L140" s="102"/>
      <c r="M140" s="100"/>
      <c r="N140" s="101"/>
      <c r="O140" s="101"/>
      <c r="P140" s="101"/>
      <c r="Q140" s="101"/>
      <c r="R140" s="102"/>
      <c r="S140" s="100">
        <v>0</v>
      </c>
      <c r="T140" s="101">
        <v>0</v>
      </c>
      <c r="U140" s="101"/>
      <c r="V140" s="101">
        <v>0</v>
      </c>
      <c r="W140" s="101">
        <v>0</v>
      </c>
      <c r="X140" s="102">
        <v>0</v>
      </c>
      <c r="Y140" s="100"/>
      <c r="Z140" s="101"/>
      <c r="AA140" s="101"/>
      <c r="AB140" s="101"/>
      <c r="AC140" s="101"/>
      <c r="AD140" s="102"/>
      <c r="AE140" s="100">
        <f>B138*2</f>
        <v>0</v>
      </c>
      <c r="AF140" s="101">
        <f>B138*2</f>
        <v>0</v>
      </c>
      <c r="AG140" s="101"/>
      <c r="AH140" s="101"/>
      <c r="AI140" s="101"/>
      <c r="AJ140" s="102"/>
      <c r="AK140" s="100"/>
      <c r="AL140" s="101"/>
      <c r="AM140" s="101"/>
      <c r="AN140" s="101"/>
      <c r="AO140" s="101"/>
      <c r="AP140" s="102"/>
      <c r="AQ140" s="100"/>
      <c r="AR140" s="101"/>
      <c r="AS140" s="101"/>
      <c r="AT140" s="101"/>
      <c r="AU140" s="101"/>
      <c r="AV140" s="102"/>
      <c r="AW140" s="100">
        <f>2*B138</f>
        <v>0</v>
      </c>
      <c r="AX140" s="101"/>
      <c r="AY140" s="101"/>
      <c r="AZ140" s="101"/>
      <c r="BA140" s="101"/>
      <c r="BB140" s="102"/>
      <c r="BC140" s="100"/>
      <c r="BD140" s="101">
        <f>2*B138</f>
        <v>0</v>
      </c>
      <c r="BE140" s="101">
        <f>2*B138</f>
        <v>0</v>
      </c>
      <c r="BF140" s="101"/>
      <c r="BG140" s="101"/>
      <c r="BH140" s="102"/>
    </row>
    <row r="141" spans="1:60">
      <c r="A141" s="142"/>
      <c r="B141" s="143" t="s">
        <v>323</v>
      </c>
      <c r="C141" s="143"/>
      <c r="D141" s="143"/>
      <c r="E141" s="143"/>
      <c r="F141" s="143"/>
      <c r="G141" s="143">
        <f>G140+G139</f>
        <v>0</v>
      </c>
      <c r="H141" s="143">
        <f t="shared" ref="H141:BH141" si="354">H140+H139</f>
        <v>0</v>
      </c>
      <c r="I141" s="143">
        <f t="shared" si="354"/>
        <v>0</v>
      </c>
      <c r="J141" s="143">
        <f t="shared" si="354"/>
        <v>0</v>
      </c>
      <c r="K141" s="143">
        <f t="shared" si="354"/>
        <v>0</v>
      </c>
      <c r="L141" s="143">
        <f t="shared" si="354"/>
        <v>0</v>
      </c>
      <c r="M141" s="143">
        <f>M139+M140</f>
        <v>0</v>
      </c>
      <c r="N141" s="143">
        <f t="shared" si="354"/>
        <v>0</v>
      </c>
      <c r="O141" s="143">
        <f t="shared" si="354"/>
        <v>0</v>
      </c>
      <c r="P141" s="143">
        <f t="shared" si="354"/>
        <v>0</v>
      </c>
      <c r="Q141" s="143">
        <f t="shared" si="354"/>
        <v>0</v>
      </c>
      <c r="R141" s="143">
        <f t="shared" si="354"/>
        <v>0</v>
      </c>
      <c r="S141" s="143">
        <f t="shared" si="354"/>
        <v>0</v>
      </c>
      <c r="T141" s="143">
        <f t="shared" si="354"/>
        <v>0</v>
      </c>
      <c r="U141" s="143">
        <f t="shared" si="354"/>
        <v>0</v>
      </c>
      <c r="V141" s="143">
        <f t="shared" si="354"/>
        <v>0</v>
      </c>
      <c r="W141" s="143">
        <f t="shared" si="354"/>
        <v>0</v>
      </c>
      <c r="X141" s="143">
        <f t="shared" si="354"/>
        <v>0</v>
      </c>
      <c r="Y141" s="143">
        <f t="shared" si="354"/>
        <v>0</v>
      </c>
      <c r="Z141" s="143">
        <f t="shared" si="354"/>
        <v>0</v>
      </c>
      <c r="AA141" s="143">
        <f t="shared" si="354"/>
        <v>0</v>
      </c>
      <c r="AB141" s="143">
        <f t="shared" si="354"/>
        <v>0</v>
      </c>
      <c r="AC141" s="143">
        <f t="shared" si="354"/>
        <v>0</v>
      </c>
      <c r="AD141" s="143">
        <f t="shared" si="354"/>
        <v>0</v>
      </c>
      <c r="AE141" s="143">
        <f t="shared" si="354"/>
        <v>0</v>
      </c>
      <c r="AF141" s="143">
        <f t="shared" si="354"/>
        <v>0</v>
      </c>
      <c r="AG141" s="143">
        <f t="shared" si="354"/>
        <v>0</v>
      </c>
      <c r="AH141" s="143">
        <f t="shared" si="354"/>
        <v>0</v>
      </c>
      <c r="AI141" s="143">
        <f t="shared" si="354"/>
        <v>0</v>
      </c>
      <c r="AJ141" s="143">
        <f t="shared" si="354"/>
        <v>0</v>
      </c>
      <c r="AK141" s="143">
        <f t="shared" si="354"/>
        <v>0</v>
      </c>
      <c r="AL141" s="143">
        <f t="shared" si="354"/>
        <v>0</v>
      </c>
      <c r="AM141" s="143">
        <f t="shared" si="354"/>
        <v>0</v>
      </c>
      <c r="AN141" s="143">
        <f t="shared" si="354"/>
        <v>0</v>
      </c>
      <c r="AO141" s="143">
        <f t="shared" si="354"/>
        <v>0</v>
      </c>
      <c r="AP141" s="143">
        <f t="shared" si="354"/>
        <v>0</v>
      </c>
      <c r="AQ141" s="143">
        <f t="shared" si="354"/>
        <v>0</v>
      </c>
      <c r="AR141" s="143">
        <f t="shared" si="354"/>
        <v>0</v>
      </c>
      <c r="AS141" s="143">
        <f t="shared" si="354"/>
        <v>0</v>
      </c>
      <c r="AT141" s="143">
        <f t="shared" si="354"/>
        <v>0</v>
      </c>
      <c r="AU141" s="143">
        <f t="shared" si="354"/>
        <v>0</v>
      </c>
      <c r="AV141" s="143">
        <f t="shared" si="354"/>
        <v>0</v>
      </c>
      <c r="AW141" s="143">
        <f t="shared" si="354"/>
        <v>0</v>
      </c>
      <c r="AX141" s="143">
        <f t="shared" si="354"/>
        <v>0</v>
      </c>
      <c r="AY141" s="143">
        <f t="shared" si="354"/>
        <v>0</v>
      </c>
      <c r="AZ141" s="143">
        <f t="shared" si="354"/>
        <v>0</v>
      </c>
      <c r="BA141" s="143">
        <f t="shared" si="354"/>
        <v>0</v>
      </c>
      <c r="BB141" s="143">
        <f t="shared" si="354"/>
        <v>0</v>
      </c>
      <c r="BC141" s="143">
        <f t="shared" si="354"/>
        <v>0</v>
      </c>
      <c r="BD141" s="143">
        <f t="shared" si="354"/>
        <v>0</v>
      </c>
      <c r="BE141" s="143">
        <f t="shared" si="354"/>
        <v>0</v>
      </c>
      <c r="BF141" s="143">
        <f t="shared" si="354"/>
        <v>0</v>
      </c>
      <c r="BG141" s="143">
        <f t="shared" si="354"/>
        <v>0</v>
      </c>
      <c r="BH141" s="143">
        <f t="shared" si="354"/>
        <v>0</v>
      </c>
    </row>
    <row r="142" spans="1:60">
      <c r="A142" s="142"/>
      <c r="B142" s="143" t="s">
        <v>348</v>
      </c>
      <c r="C142" s="143"/>
      <c r="D142" s="143"/>
      <c r="E142" s="143"/>
      <c r="F142" s="143" t="s">
        <v>349</v>
      </c>
      <c r="G142" s="143">
        <f>G141*'Kosten Brandschutzelemente'!C7+'Kosten Brandschutzelemente'!C8*'Struktur Brandschutzelemente'!H141+'Struktur Brandschutzelemente'!I141*'Kosten Brandschutzelemente'!C9</f>
        <v>0</v>
      </c>
      <c r="H142" s="143"/>
      <c r="I142" s="143"/>
      <c r="J142" s="143"/>
      <c r="K142" s="143"/>
      <c r="L142" s="143"/>
      <c r="M142" s="170">
        <f>M141*'Kosten Brandschutzelemente'!C7+'Kosten Brandschutzelemente'!C8*'Struktur Brandschutzelemente'!N141+'Struktur Brandschutzelemente'!O141*'Kosten Brandschutzelemente'!C9</f>
        <v>0</v>
      </c>
      <c r="N142" s="143"/>
      <c r="O142" s="143"/>
      <c r="P142" s="143"/>
      <c r="Q142" s="143"/>
      <c r="R142" s="143"/>
      <c r="S142" s="143">
        <f>S141*'Kosten Brandschutzelemente'!C7+'Kosten Brandschutzelemente'!C8*'Struktur Brandschutzelemente'!T141+'Struktur Brandschutzelemente'!U141*'Kosten Brandschutzelemente'!C9</f>
        <v>0</v>
      </c>
      <c r="T142" s="143"/>
      <c r="U142" s="143"/>
      <c r="V142" s="143"/>
      <c r="W142" s="143"/>
      <c r="X142" s="143"/>
      <c r="Y142" s="171">
        <f>Y141*'Kosten Brandschutzelemente'!C7+'Kosten Brandschutzelemente'!C8*'Struktur Brandschutzelemente'!Z141+'Struktur Brandschutzelemente'!AA141*'Kosten Brandschutzelemente'!C9</f>
        <v>0</v>
      </c>
      <c r="Z142" s="143"/>
      <c r="AA142" s="143"/>
      <c r="AB142" s="143"/>
      <c r="AC142" s="143"/>
      <c r="AD142" s="143"/>
      <c r="AE142" s="143">
        <f>AE141*'Kosten Brandschutzelemente'!C7+'Kosten Brandschutzelemente'!C8*'Struktur Brandschutzelemente'!AF141+'Struktur Brandschutzelemente'!AG141*'Kosten Brandschutzelemente'!C9</f>
        <v>0</v>
      </c>
      <c r="AF142" s="143"/>
      <c r="AG142" s="143"/>
      <c r="AH142" s="143"/>
      <c r="AI142" s="143"/>
      <c r="AJ142" s="143"/>
      <c r="AK142" s="143">
        <f>AK141*'Kosten Brandschutzelemente'!C7+'Kosten Brandschutzelemente'!C8*'Struktur Brandschutzelemente'!AL141+'Struktur Brandschutzelemente'!AM141*'Kosten Brandschutzelemente'!C9</f>
        <v>0</v>
      </c>
      <c r="AL142" s="143"/>
      <c r="AM142" s="143"/>
      <c r="AN142" s="143"/>
      <c r="AO142" s="143"/>
      <c r="AP142" s="143"/>
      <c r="AQ142" s="143">
        <f>AQ141*'Kosten Brandschutzelemente'!C7+'Kosten Brandschutzelemente'!C8*'Struktur Brandschutzelemente'!AR141+'Struktur Brandschutzelemente'!AS141*'Kosten Brandschutzelemente'!C9</f>
        <v>0</v>
      </c>
      <c r="AR142" s="143"/>
      <c r="AS142" s="143"/>
      <c r="AT142" s="143"/>
      <c r="AU142" s="143"/>
      <c r="AV142" s="143"/>
      <c r="AW142" s="143">
        <f>AW141*'Kosten Brandschutzelemente'!C7+'Kosten Brandschutzelemente'!C8*'Struktur Brandschutzelemente'!AX141+'Struktur Brandschutzelemente'!AY141*'Kosten Brandschutzelemente'!C9</f>
        <v>0</v>
      </c>
      <c r="AX142" s="143"/>
      <c r="AY142" s="143"/>
      <c r="AZ142" s="143"/>
      <c r="BA142" s="143"/>
      <c r="BB142" s="143"/>
      <c r="BC142" s="143">
        <f>BC141*'Kosten Brandschutzelemente'!C7+'Kosten Brandschutzelemente'!C8*'Struktur Brandschutzelemente'!BD141+'Struktur Brandschutzelemente'!BE141*'Kosten Brandschutzelemente'!C9</f>
        <v>0</v>
      </c>
      <c r="BD142" s="143"/>
      <c r="BE142" s="143"/>
      <c r="BF142" s="143"/>
      <c r="BG142" s="143"/>
      <c r="BH142" s="143"/>
    </row>
    <row r="143" spans="1:60">
      <c r="A143" s="142"/>
      <c r="B143" s="143" t="s">
        <v>353</v>
      </c>
      <c r="C143" s="143"/>
      <c r="D143" s="143"/>
      <c r="E143" s="143"/>
      <c r="F143" s="143" t="s">
        <v>349</v>
      </c>
      <c r="G143" s="143">
        <f>G141*'Kosten Brandschutzelemente'!C16</f>
        <v>0</v>
      </c>
      <c r="H143" s="143"/>
      <c r="I143" s="143"/>
      <c r="J143" s="143"/>
      <c r="K143" s="143"/>
      <c r="L143" s="143"/>
      <c r="M143" s="143">
        <f>M141*'Kosten Brandschutzelemente'!C16</f>
        <v>0</v>
      </c>
      <c r="N143" s="143"/>
      <c r="O143" s="143"/>
      <c r="P143" s="143"/>
      <c r="Q143" s="143"/>
      <c r="R143" s="143"/>
      <c r="S143" s="143">
        <f>S141*'Kosten Brandschutzelemente'!C16</f>
        <v>0</v>
      </c>
      <c r="T143" s="143"/>
      <c r="U143" s="143"/>
      <c r="V143" s="143"/>
      <c r="W143" s="143"/>
      <c r="X143" s="143"/>
      <c r="Y143" s="143">
        <f>Y141*'Kosten Brandschutzelemente'!C121</f>
        <v>0</v>
      </c>
      <c r="Z143" s="143"/>
      <c r="AA143" s="143"/>
      <c r="AB143" s="143"/>
      <c r="AC143" s="143"/>
      <c r="AD143" s="143"/>
      <c r="AE143" s="143">
        <f>AE141*'Kosten Brandschutzelemente'!C16</f>
        <v>0</v>
      </c>
      <c r="AF143" s="143"/>
      <c r="AG143" s="143"/>
      <c r="AH143" s="143"/>
      <c r="AI143" s="143"/>
      <c r="AJ143" s="143"/>
      <c r="AK143" s="143">
        <f>AK141*'Kosten Brandschutzelemente'!C121</f>
        <v>0</v>
      </c>
      <c r="AL143" s="143"/>
      <c r="AM143" s="143"/>
      <c r="AN143" s="143"/>
      <c r="AO143" s="143"/>
      <c r="AP143" s="143"/>
      <c r="AQ143" s="143">
        <f>AQ141*'Kosten Brandschutzelemente'!C121</f>
        <v>0</v>
      </c>
      <c r="AR143" s="143"/>
      <c r="AS143" s="143"/>
      <c r="AT143" s="143"/>
      <c r="AU143" s="143"/>
      <c r="AV143" s="143"/>
      <c r="AW143" s="143">
        <f>AW141*'Kosten Brandschutzelemente'!C16</f>
        <v>0</v>
      </c>
      <c r="AX143" s="143"/>
      <c r="AY143" s="143"/>
      <c r="AZ143" s="143"/>
      <c r="BA143" s="143"/>
      <c r="BB143" s="143"/>
      <c r="BC143" s="143">
        <f>BC141*'Kosten Brandschutzelemente'!C121</f>
        <v>0</v>
      </c>
      <c r="BD143" s="143"/>
      <c r="BE143" s="143"/>
      <c r="BF143" s="143"/>
      <c r="BG143" s="143"/>
      <c r="BH143" s="143"/>
    </row>
    <row r="147" spans="1:60">
      <c r="A147" s="38" t="s">
        <v>364</v>
      </c>
      <c r="G147" s="204" t="s">
        <v>238</v>
      </c>
      <c r="H147" s="205"/>
      <c r="I147" s="205"/>
      <c r="J147" s="205"/>
      <c r="K147" s="205"/>
      <c r="L147" s="206"/>
      <c r="M147" s="204" t="s">
        <v>239</v>
      </c>
      <c r="N147" s="205"/>
      <c r="O147" s="205"/>
      <c r="P147" s="205"/>
      <c r="Q147" s="205"/>
      <c r="R147" s="206"/>
      <c r="S147" s="204" t="s">
        <v>235</v>
      </c>
      <c r="T147" s="205"/>
      <c r="U147" s="205"/>
      <c r="V147" s="205"/>
      <c r="W147" s="205"/>
      <c r="X147" s="206"/>
      <c r="Y147" s="204" t="s">
        <v>236</v>
      </c>
      <c r="Z147" s="205"/>
      <c r="AA147" s="205"/>
      <c r="AB147" s="205"/>
      <c r="AC147" s="205"/>
      <c r="AD147" s="206"/>
      <c r="AE147" s="204" t="s">
        <v>237</v>
      </c>
      <c r="AF147" s="205"/>
      <c r="AG147" s="205"/>
      <c r="AH147" s="205"/>
      <c r="AI147" s="205"/>
      <c r="AJ147" s="206"/>
      <c r="AK147" s="204" t="s">
        <v>269</v>
      </c>
      <c r="AL147" s="205"/>
      <c r="AM147" s="205"/>
      <c r="AN147" s="205"/>
      <c r="AO147" s="205"/>
      <c r="AP147" s="206"/>
      <c r="AQ147" s="204" t="s">
        <v>332</v>
      </c>
      <c r="AR147" s="205"/>
      <c r="AS147" s="205"/>
      <c r="AT147" s="205"/>
      <c r="AU147" s="205"/>
      <c r="AV147" s="206"/>
      <c r="AW147" s="204" t="s">
        <v>331</v>
      </c>
      <c r="AX147" s="205"/>
      <c r="AY147" s="205"/>
      <c r="AZ147" s="205"/>
      <c r="BA147" s="205"/>
      <c r="BB147" s="206"/>
      <c r="BC147" s="204" t="s">
        <v>280</v>
      </c>
      <c r="BD147" s="205"/>
      <c r="BE147" s="205"/>
      <c r="BF147" s="205"/>
      <c r="BG147" s="205"/>
      <c r="BH147" s="206"/>
    </row>
    <row r="148" spans="1:60">
      <c r="G148" s="207"/>
      <c r="H148" s="208"/>
      <c r="I148" s="208"/>
      <c r="J148" s="208"/>
      <c r="K148" s="208"/>
      <c r="L148" s="209"/>
      <c r="M148" s="207"/>
      <c r="N148" s="208"/>
      <c r="O148" s="208"/>
      <c r="P148" s="208"/>
      <c r="Q148" s="208"/>
      <c r="R148" s="209"/>
      <c r="S148" s="207"/>
      <c r="T148" s="208"/>
      <c r="U148" s="208"/>
      <c r="V148" s="208"/>
      <c r="W148" s="208"/>
      <c r="X148" s="209"/>
      <c r="Y148" s="207"/>
      <c r="Z148" s="208"/>
      <c r="AA148" s="208"/>
      <c r="AB148" s="208"/>
      <c r="AC148" s="208"/>
      <c r="AD148" s="209"/>
      <c r="AE148" s="207"/>
      <c r="AF148" s="208"/>
      <c r="AG148" s="208"/>
      <c r="AH148" s="208"/>
      <c r="AI148" s="208"/>
      <c r="AJ148" s="209"/>
      <c r="AK148" s="210"/>
      <c r="AL148" s="211"/>
      <c r="AM148" s="211"/>
      <c r="AN148" s="211"/>
      <c r="AO148" s="211"/>
      <c r="AP148" s="212"/>
      <c r="AQ148" s="210"/>
      <c r="AR148" s="211"/>
      <c r="AS148" s="211"/>
      <c r="AT148" s="211"/>
      <c r="AU148" s="211"/>
      <c r="AV148" s="212"/>
      <c r="AW148" s="207"/>
      <c r="AX148" s="208"/>
      <c r="AY148" s="208"/>
      <c r="AZ148" s="208"/>
      <c r="BA148" s="208"/>
      <c r="BB148" s="209"/>
      <c r="BC148" s="207"/>
      <c r="BD148" s="208"/>
      <c r="BE148" s="208"/>
      <c r="BF148" s="208"/>
      <c r="BG148" s="208"/>
      <c r="BH148" s="209"/>
    </row>
    <row r="149" spans="1:60">
      <c r="G149" s="91" t="s">
        <v>219</v>
      </c>
      <c r="H149" s="92" t="s">
        <v>218</v>
      </c>
      <c r="I149" s="92" t="s">
        <v>216</v>
      </c>
      <c r="J149" s="92" t="s">
        <v>217</v>
      </c>
      <c r="K149" s="93" t="s">
        <v>220</v>
      </c>
      <c r="L149" s="94"/>
      <c r="M149" s="91" t="s">
        <v>219</v>
      </c>
      <c r="N149" s="92" t="s">
        <v>218</v>
      </c>
      <c r="O149" s="92" t="s">
        <v>216</v>
      </c>
      <c r="P149" s="92" t="s">
        <v>217</v>
      </c>
      <c r="Q149" s="93" t="s">
        <v>220</v>
      </c>
      <c r="R149" s="94"/>
      <c r="S149" s="91" t="s">
        <v>219</v>
      </c>
      <c r="T149" s="92" t="s">
        <v>218</v>
      </c>
      <c r="U149" s="92" t="s">
        <v>216</v>
      </c>
      <c r="V149" s="92" t="s">
        <v>217</v>
      </c>
      <c r="W149" s="93" t="s">
        <v>220</v>
      </c>
      <c r="X149" s="94"/>
      <c r="Y149" s="91" t="s">
        <v>219</v>
      </c>
      <c r="Z149" s="92" t="s">
        <v>218</v>
      </c>
      <c r="AA149" s="92" t="s">
        <v>216</v>
      </c>
      <c r="AB149" s="92" t="s">
        <v>245</v>
      </c>
      <c r="AC149" s="92" t="s">
        <v>246</v>
      </c>
      <c r="AD149" s="93" t="s">
        <v>220</v>
      </c>
      <c r="AE149" s="91" t="s">
        <v>219</v>
      </c>
      <c r="AF149" s="92" t="s">
        <v>218</v>
      </c>
      <c r="AG149" s="92" t="s">
        <v>216</v>
      </c>
      <c r="AH149" s="92" t="s">
        <v>245</v>
      </c>
      <c r="AI149" s="93" t="s">
        <v>246</v>
      </c>
      <c r="AJ149" s="93" t="s">
        <v>220</v>
      </c>
      <c r="AK149" s="91" t="s">
        <v>219</v>
      </c>
      <c r="AL149" s="92" t="s">
        <v>218</v>
      </c>
      <c r="AM149" s="92" t="s">
        <v>216</v>
      </c>
      <c r="AN149" s="92" t="s">
        <v>245</v>
      </c>
      <c r="AO149" s="93" t="s">
        <v>246</v>
      </c>
      <c r="AP149" s="93" t="s">
        <v>220</v>
      </c>
      <c r="AQ149" s="91" t="s">
        <v>219</v>
      </c>
      <c r="AR149" s="92" t="s">
        <v>218</v>
      </c>
      <c r="AS149" s="92" t="s">
        <v>216</v>
      </c>
      <c r="AT149" s="92" t="s">
        <v>217</v>
      </c>
      <c r="AU149" s="93" t="s">
        <v>220</v>
      </c>
      <c r="AV149" s="94"/>
      <c r="AW149" s="91" t="s">
        <v>219</v>
      </c>
      <c r="AX149" s="92" t="s">
        <v>218</v>
      </c>
      <c r="AY149" s="92" t="s">
        <v>216</v>
      </c>
      <c r="AZ149" s="92" t="s">
        <v>217</v>
      </c>
      <c r="BA149" s="93" t="s">
        <v>220</v>
      </c>
      <c r="BB149" s="94"/>
      <c r="BC149" s="91" t="s">
        <v>219</v>
      </c>
      <c r="BD149" s="92" t="s">
        <v>218</v>
      </c>
      <c r="BE149" s="92" t="s">
        <v>216</v>
      </c>
      <c r="BF149" s="92" t="s">
        <v>217</v>
      </c>
      <c r="BG149" s="93" t="s">
        <v>220</v>
      </c>
      <c r="BH149" s="94"/>
    </row>
    <row r="150" spans="1:60">
      <c r="G150" s="91"/>
      <c r="H150" s="92"/>
      <c r="I150" s="92"/>
      <c r="J150" s="92"/>
      <c r="K150" s="92"/>
      <c r="L150" s="94"/>
      <c r="M150" s="91"/>
      <c r="N150" s="92"/>
      <c r="O150" s="92"/>
      <c r="P150" s="92"/>
      <c r="Q150" s="92"/>
      <c r="R150" s="94"/>
      <c r="S150" s="91"/>
      <c r="T150" s="92"/>
      <c r="U150" s="92"/>
      <c r="V150" s="92"/>
      <c r="W150" s="92"/>
      <c r="X150" s="94"/>
      <c r="Y150" s="91"/>
      <c r="Z150" s="92"/>
      <c r="AA150" s="92"/>
      <c r="AB150" s="92"/>
      <c r="AC150" s="92"/>
      <c r="AD150" s="94"/>
      <c r="AE150" s="91"/>
      <c r="AF150" s="92"/>
      <c r="AG150" s="92"/>
      <c r="AH150" s="92"/>
      <c r="AI150" s="92"/>
      <c r="AJ150" s="94"/>
      <c r="AK150" s="91"/>
      <c r="AL150" s="92"/>
      <c r="AM150" s="92"/>
      <c r="AN150" s="92"/>
      <c r="AO150" s="92"/>
      <c r="AP150" s="94"/>
      <c r="AQ150" s="91"/>
      <c r="AR150" s="92"/>
      <c r="AS150" s="92"/>
      <c r="AT150" s="92"/>
      <c r="AU150" s="92"/>
      <c r="AV150" s="94"/>
      <c r="AW150" s="91"/>
      <c r="AX150" s="92"/>
      <c r="AY150" s="92"/>
      <c r="AZ150" s="92"/>
      <c r="BA150" s="92"/>
      <c r="BB150" s="94"/>
      <c r="BC150" s="91"/>
      <c r="BD150" s="92"/>
      <c r="BE150" s="92"/>
      <c r="BF150" s="92"/>
      <c r="BG150" s="92"/>
      <c r="BH150" s="94"/>
    </row>
    <row r="151" spans="1:60">
      <c r="A151" s="38" t="s">
        <v>355</v>
      </c>
      <c r="B151" s="38" t="e">
        <f>Gebäudeparameter!B126</f>
        <v>#DIV/0!</v>
      </c>
      <c r="G151" s="39"/>
      <c r="H151" s="96" t="e">
        <f>2*B151</f>
        <v>#DIV/0!</v>
      </c>
      <c r="I151" s="96" t="e">
        <f>2*B151</f>
        <v>#DIV/0!</v>
      </c>
      <c r="J151" s="96"/>
      <c r="K151" s="96"/>
      <c r="L151" s="98"/>
      <c r="M151" s="39"/>
      <c r="N151" s="96" t="e">
        <f>B151*2</f>
        <v>#DIV/0!</v>
      </c>
      <c r="O151" s="96" t="e">
        <f>B151*2</f>
        <v>#DIV/0!</v>
      </c>
      <c r="P151" s="96"/>
      <c r="Q151" s="96"/>
      <c r="R151" s="98"/>
      <c r="S151" s="39"/>
      <c r="T151" s="96" t="e">
        <f>B151*2</f>
        <v>#DIV/0!</v>
      </c>
      <c r="U151" s="96" t="e">
        <f>B151*2</f>
        <v>#DIV/0!</v>
      </c>
      <c r="V151" s="96"/>
      <c r="W151" s="96"/>
      <c r="X151" s="98"/>
      <c r="Y151" s="39"/>
      <c r="Z151" s="96" t="e">
        <f>B151*2</f>
        <v>#DIV/0!</v>
      </c>
      <c r="AA151" s="96" t="e">
        <f>B151*2</f>
        <v>#DIV/0!</v>
      </c>
      <c r="AB151" s="96"/>
      <c r="AC151" s="96"/>
      <c r="AD151" s="98"/>
      <c r="AE151" s="39"/>
      <c r="AF151" s="96" t="e">
        <f>B151*4</f>
        <v>#DIV/0!</v>
      </c>
      <c r="AG151" s="96" t="e">
        <f>B151*2</f>
        <v>#DIV/0!</v>
      </c>
      <c r="AH151" s="96"/>
      <c r="AI151" s="96"/>
      <c r="AJ151" s="98"/>
      <c r="AK151" s="39"/>
      <c r="AL151" s="96" t="e">
        <f>B151*2</f>
        <v>#DIV/0!</v>
      </c>
      <c r="AM151" s="96" t="e">
        <f>B151*2</f>
        <v>#DIV/0!</v>
      </c>
      <c r="AN151" s="96"/>
      <c r="AO151" s="96"/>
      <c r="AP151" s="98"/>
      <c r="AQ151" s="39"/>
      <c r="AR151" s="96"/>
      <c r="AS151" s="96" t="e">
        <f>B151*2</f>
        <v>#DIV/0!</v>
      </c>
      <c r="AT151" s="96"/>
      <c r="AU151" s="96"/>
      <c r="AV151" s="98"/>
      <c r="AW151" s="39"/>
      <c r="AX151" s="96"/>
      <c r="AY151" s="96" t="e">
        <f>B151*2</f>
        <v>#DIV/0!</v>
      </c>
      <c r="AZ151" s="96"/>
      <c r="BA151" s="96"/>
      <c r="BB151" s="98"/>
      <c r="BC151" s="39"/>
      <c r="BD151" s="96"/>
      <c r="BE151" s="96" t="e">
        <f>B151*2</f>
        <v>#DIV/0!</v>
      </c>
      <c r="BF151" s="96"/>
      <c r="BG151" s="96"/>
      <c r="BH151" s="98"/>
    </row>
    <row r="152" spans="1:60">
      <c r="A152" s="38" t="s">
        <v>367</v>
      </c>
      <c r="B152" s="38">
        <f>Gebäudeparameter!B13</f>
        <v>0</v>
      </c>
      <c r="G152" s="100"/>
      <c r="H152" s="101"/>
      <c r="I152" s="101"/>
      <c r="J152" s="101"/>
      <c r="K152" s="101"/>
      <c r="L152" s="102"/>
      <c r="M152" s="100"/>
      <c r="N152" s="101"/>
      <c r="O152" s="101"/>
      <c r="P152" s="101"/>
      <c r="Q152" s="101"/>
      <c r="R152" s="102"/>
      <c r="S152" s="100"/>
      <c r="T152" s="101"/>
      <c r="U152" s="101"/>
      <c r="V152" s="101"/>
      <c r="W152" s="101"/>
      <c r="X152" s="102"/>
      <c r="Y152" s="100"/>
      <c r="Z152" s="101"/>
      <c r="AA152" s="101"/>
      <c r="AB152" s="101"/>
      <c r="AC152" s="101"/>
      <c r="AD152" s="102"/>
      <c r="AE152" s="100"/>
      <c r="AF152" s="101"/>
      <c r="AG152" s="101"/>
      <c r="AH152" s="101"/>
      <c r="AI152" s="101"/>
      <c r="AJ152" s="102"/>
      <c r="AK152" s="100"/>
      <c r="AL152" s="101"/>
      <c r="AM152" s="101"/>
      <c r="AN152" s="101"/>
      <c r="AO152" s="101"/>
      <c r="AP152" s="102"/>
      <c r="AQ152" s="100"/>
      <c r="AR152" s="101"/>
      <c r="AS152" s="101"/>
      <c r="AT152" s="101"/>
      <c r="AU152" s="101"/>
      <c r="AV152" s="102"/>
      <c r="AW152" s="100"/>
      <c r="AX152" s="101"/>
      <c r="AY152" s="101"/>
      <c r="AZ152" s="101"/>
      <c r="BA152" s="101"/>
      <c r="BB152" s="102"/>
      <c r="BC152" s="100"/>
      <c r="BD152" s="101"/>
      <c r="BE152" s="101"/>
      <c r="BF152" s="101"/>
      <c r="BG152" s="101"/>
      <c r="BH152" s="102"/>
    </row>
    <row r="153" spans="1:60">
      <c r="A153" s="39"/>
      <c r="B153" s="99" t="s">
        <v>321</v>
      </c>
      <c r="C153" s="96"/>
      <c r="D153" s="96"/>
      <c r="E153" s="96"/>
      <c r="F153" s="96"/>
      <c r="G153" s="104"/>
      <c r="H153" s="105" t="e">
        <f t="shared" ref="H153:BH153" si="355">SUM(H142:H151)</f>
        <v>#DIV/0!</v>
      </c>
      <c r="I153" s="105" t="e">
        <f t="shared" si="355"/>
        <v>#DIV/0!</v>
      </c>
      <c r="J153" s="105">
        <f t="shared" si="355"/>
        <v>0</v>
      </c>
      <c r="K153" s="105">
        <f t="shared" si="355"/>
        <v>0</v>
      </c>
      <c r="L153" s="105">
        <f t="shared" si="355"/>
        <v>0</v>
      </c>
      <c r="M153" s="105"/>
      <c r="N153" s="105" t="e">
        <f t="shared" si="355"/>
        <v>#DIV/0!</v>
      </c>
      <c r="O153" s="105" t="e">
        <f t="shared" si="355"/>
        <v>#DIV/0!</v>
      </c>
      <c r="P153" s="105">
        <f t="shared" si="355"/>
        <v>0</v>
      </c>
      <c r="Q153" s="105">
        <f t="shared" si="355"/>
        <v>0</v>
      </c>
      <c r="R153" s="105">
        <f t="shared" si="355"/>
        <v>0</v>
      </c>
      <c r="S153" s="105"/>
      <c r="T153" s="105" t="e">
        <f t="shared" si="355"/>
        <v>#DIV/0!</v>
      </c>
      <c r="U153" s="105" t="e">
        <f t="shared" si="355"/>
        <v>#DIV/0!</v>
      </c>
      <c r="V153" s="105">
        <f t="shared" si="355"/>
        <v>0</v>
      </c>
      <c r="W153" s="105">
        <f t="shared" si="355"/>
        <v>0</v>
      </c>
      <c r="X153" s="105">
        <f t="shared" si="355"/>
        <v>0</v>
      </c>
      <c r="Y153" s="105"/>
      <c r="Z153" s="105" t="e">
        <f t="shared" si="355"/>
        <v>#DIV/0!</v>
      </c>
      <c r="AA153" s="105" t="e">
        <f t="shared" si="355"/>
        <v>#DIV/0!</v>
      </c>
      <c r="AB153" s="105">
        <f t="shared" si="355"/>
        <v>0</v>
      </c>
      <c r="AC153" s="105">
        <f t="shared" si="355"/>
        <v>0</v>
      </c>
      <c r="AD153" s="105">
        <f t="shared" si="355"/>
        <v>0</v>
      </c>
      <c r="AE153" s="105"/>
      <c r="AF153" s="105" t="e">
        <f t="shared" si="355"/>
        <v>#DIV/0!</v>
      </c>
      <c r="AG153" s="105" t="e">
        <f t="shared" si="355"/>
        <v>#DIV/0!</v>
      </c>
      <c r="AH153" s="105">
        <f t="shared" si="355"/>
        <v>0</v>
      </c>
      <c r="AI153" s="105">
        <f t="shared" si="355"/>
        <v>0</v>
      </c>
      <c r="AJ153" s="105">
        <f t="shared" si="355"/>
        <v>0</v>
      </c>
      <c r="AK153" s="105"/>
      <c r="AL153" s="105" t="e">
        <f t="shared" si="355"/>
        <v>#DIV/0!</v>
      </c>
      <c r="AM153" s="105" t="e">
        <f t="shared" si="355"/>
        <v>#DIV/0!</v>
      </c>
      <c r="AN153" s="105">
        <f t="shared" si="355"/>
        <v>0</v>
      </c>
      <c r="AO153" s="105">
        <f t="shared" si="355"/>
        <v>0</v>
      </c>
      <c r="AP153" s="105">
        <f t="shared" si="355"/>
        <v>0</v>
      </c>
      <c r="AQ153" s="105"/>
      <c r="AR153" s="105">
        <f t="shared" si="355"/>
        <v>0</v>
      </c>
      <c r="AS153" s="105" t="e">
        <f t="shared" si="355"/>
        <v>#DIV/0!</v>
      </c>
      <c r="AT153" s="105">
        <f t="shared" si="355"/>
        <v>0</v>
      </c>
      <c r="AU153" s="105">
        <f t="shared" si="355"/>
        <v>0</v>
      </c>
      <c r="AV153" s="105">
        <f t="shared" si="355"/>
        <v>0</v>
      </c>
      <c r="AW153" s="105"/>
      <c r="AX153" s="105">
        <f t="shared" si="355"/>
        <v>0</v>
      </c>
      <c r="AY153" s="105" t="e">
        <f t="shared" si="355"/>
        <v>#DIV/0!</v>
      </c>
      <c r="AZ153" s="105">
        <f t="shared" si="355"/>
        <v>0</v>
      </c>
      <c r="BA153" s="105">
        <f t="shared" si="355"/>
        <v>0</v>
      </c>
      <c r="BB153" s="105">
        <f t="shared" si="355"/>
        <v>0</v>
      </c>
      <c r="BC153" s="105"/>
      <c r="BD153" s="105">
        <f t="shared" si="355"/>
        <v>0</v>
      </c>
      <c r="BE153" s="105" t="e">
        <f t="shared" si="355"/>
        <v>#DIV/0!</v>
      </c>
      <c r="BF153" s="105">
        <f t="shared" si="355"/>
        <v>0</v>
      </c>
      <c r="BG153" s="105">
        <f t="shared" si="355"/>
        <v>0</v>
      </c>
      <c r="BH153" s="106">
        <f t="shared" si="355"/>
        <v>0</v>
      </c>
    </row>
    <row r="154" spans="1:60">
      <c r="A154" s="39"/>
      <c r="B154" s="99" t="s">
        <v>322</v>
      </c>
      <c r="C154" s="96"/>
      <c r="D154" s="96"/>
      <c r="E154" s="96"/>
      <c r="F154" s="96"/>
      <c r="G154" s="100"/>
      <c r="H154" s="101"/>
      <c r="I154" s="101"/>
      <c r="J154" s="101"/>
      <c r="K154" s="101"/>
      <c r="L154" s="102"/>
      <c r="M154" s="100"/>
      <c r="N154" s="101"/>
      <c r="O154" s="101"/>
      <c r="P154" s="101"/>
      <c r="Q154" s="101"/>
      <c r="R154" s="102"/>
      <c r="S154" s="100">
        <v>0</v>
      </c>
      <c r="T154" s="101">
        <v>0</v>
      </c>
      <c r="U154" s="101"/>
      <c r="V154" s="101">
        <v>0</v>
      </c>
      <c r="W154" s="101">
        <v>0</v>
      </c>
      <c r="X154" s="102">
        <v>0</v>
      </c>
      <c r="Y154" s="100"/>
      <c r="Z154" s="101"/>
      <c r="AA154" s="101"/>
      <c r="AB154" s="101"/>
      <c r="AC154" s="101"/>
      <c r="AD154" s="102"/>
      <c r="AE154" s="100">
        <f>B152*2</f>
        <v>0</v>
      </c>
      <c r="AF154" s="101">
        <f>B152*2</f>
        <v>0</v>
      </c>
      <c r="AG154" s="101"/>
      <c r="AH154" s="101"/>
      <c r="AI154" s="101"/>
      <c r="AJ154" s="102"/>
      <c r="AK154" s="100"/>
      <c r="AL154" s="101"/>
      <c r="AM154" s="101"/>
      <c r="AN154" s="101"/>
      <c r="AO154" s="101"/>
      <c r="AP154" s="102"/>
      <c r="AQ154" s="100"/>
      <c r="AR154" s="101"/>
      <c r="AS154" s="101"/>
      <c r="AT154" s="101"/>
      <c r="AU154" s="101"/>
      <c r="AV154" s="102"/>
      <c r="AW154" s="100">
        <f>2*B152</f>
        <v>0</v>
      </c>
      <c r="AX154" s="101"/>
      <c r="AY154" s="101"/>
      <c r="AZ154" s="101"/>
      <c r="BA154" s="101"/>
      <c r="BB154" s="102"/>
      <c r="BC154" s="100"/>
      <c r="BD154" s="101">
        <f>2*B152</f>
        <v>0</v>
      </c>
      <c r="BE154" s="101">
        <f>2*B152</f>
        <v>0</v>
      </c>
      <c r="BF154" s="101"/>
      <c r="BG154" s="101"/>
      <c r="BH154" s="102"/>
    </row>
    <row r="155" spans="1:60">
      <c r="A155" s="142"/>
      <c r="B155" s="143" t="s">
        <v>323</v>
      </c>
      <c r="C155" s="143"/>
      <c r="D155" s="143"/>
      <c r="E155" s="143"/>
      <c r="F155" s="143"/>
      <c r="G155" s="143">
        <f>G154+G153</f>
        <v>0</v>
      </c>
      <c r="H155" s="143" t="e">
        <f t="shared" ref="H155:BH155" si="356">H154+H153</f>
        <v>#DIV/0!</v>
      </c>
      <c r="I155" s="143" t="e">
        <f t="shared" si="356"/>
        <v>#DIV/0!</v>
      </c>
      <c r="J155" s="143">
        <f t="shared" si="356"/>
        <v>0</v>
      </c>
      <c r="K155" s="143">
        <f t="shared" si="356"/>
        <v>0</v>
      </c>
      <c r="L155" s="143">
        <f t="shared" si="356"/>
        <v>0</v>
      </c>
      <c r="M155" s="143">
        <f t="shared" si="356"/>
        <v>0</v>
      </c>
      <c r="N155" s="143" t="e">
        <f t="shared" si="356"/>
        <v>#DIV/0!</v>
      </c>
      <c r="O155" s="143" t="e">
        <f t="shared" si="356"/>
        <v>#DIV/0!</v>
      </c>
      <c r="P155" s="143">
        <f t="shared" si="356"/>
        <v>0</v>
      </c>
      <c r="Q155" s="143">
        <f t="shared" si="356"/>
        <v>0</v>
      </c>
      <c r="R155" s="143">
        <f t="shared" si="356"/>
        <v>0</v>
      </c>
      <c r="S155" s="143"/>
      <c r="T155" s="143" t="e">
        <f t="shared" si="356"/>
        <v>#DIV/0!</v>
      </c>
      <c r="U155" s="143" t="e">
        <f t="shared" si="356"/>
        <v>#DIV/0!</v>
      </c>
      <c r="V155" s="143">
        <f t="shared" si="356"/>
        <v>0</v>
      </c>
      <c r="W155" s="143">
        <f t="shared" si="356"/>
        <v>0</v>
      </c>
      <c r="X155" s="143">
        <f t="shared" si="356"/>
        <v>0</v>
      </c>
      <c r="Y155" s="143"/>
      <c r="Z155" s="143" t="e">
        <f t="shared" si="356"/>
        <v>#DIV/0!</v>
      </c>
      <c r="AA155" s="143" t="e">
        <f t="shared" si="356"/>
        <v>#DIV/0!</v>
      </c>
      <c r="AB155" s="143">
        <f t="shared" si="356"/>
        <v>0</v>
      </c>
      <c r="AC155" s="143">
        <f t="shared" si="356"/>
        <v>0</v>
      </c>
      <c r="AD155" s="143">
        <f t="shared" si="356"/>
        <v>0</v>
      </c>
      <c r="AE155" s="143">
        <f>AE153+AE154</f>
        <v>0</v>
      </c>
      <c r="AF155" s="143" t="e">
        <f t="shared" si="356"/>
        <v>#DIV/0!</v>
      </c>
      <c r="AG155" s="143" t="e">
        <f t="shared" si="356"/>
        <v>#DIV/0!</v>
      </c>
      <c r="AH155" s="143">
        <f t="shared" si="356"/>
        <v>0</v>
      </c>
      <c r="AI155" s="143">
        <f t="shared" si="356"/>
        <v>0</v>
      </c>
      <c r="AJ155" s="143">
        <f t="shared" si="356"/>
        <v>0</v>
      </c>
      <c r="AK155" s="143"/>
      <c r="AL155" s="143" t="e">
        <f t="shared" si="356"/>
        <v>#DIV/0!</v>
      </c>
      <c r="AM155" s="143" t="e">
        <f t="shared" si="356"/>
        <v>#DIV/0!</v>
      </c>
      <c r="AN155" s="143">
        <f t="shared" si="356"/>
        <v>0</v>
      </c>
      <c r="AO155" s="143">
        <f t="shared" si="356"/>
        <v>0</v>
      </c>
      <c r="AP155" s="143">
        <f t="shared" si="356"/>
        <v>0</v>
      </c>
      <c r="AQ155" s="143"/>
      <c r="AR155" s="143">
        <f t="shared" si="356"/>
        <v>0</v>
      </c>
      <c r="AS155" s="143" t="e">
        <f t="shared" si="356"/>
        <v>#DIV/0!</v>
      </c>
      <c r="AT155" s="143">
        <f t="shared" si="356"/>
        <v>0</v>
      </c>
      <c r="AU155" s="143">
        <f t="shared" si="356"/>
        <v>0</v>
      </c>
      <c r="AV155" s="143">
        <f t="shared" si="356"/>
        <v>0</v>
      </c>
      <c r="AW155" s="143">
        <f>AW153+AW154</f>
        <v>0</v>
      </c>
      <c r="AX155" s="143">
        <f t="shared" si="356"/>
        <v>0</v>
      </c>
      <c r="AY155" s="143" t="e">
        <f t="shared" si="356"/>
        <v>#DIV/0!</v>
      </c>
      <c r="AZ155" s="143">
        <f t="shared" si="356"/>
        <v>0</v>
      </c>
      <c r="BA155" s="143">
        <f t="shared" si="356"/>
        <v>0</v>
      </c>
      <c r="BB155" s="143">
        <f t="shared" si="356"/>
        <v>0</v>
      </c>
      <c r="BC155" s="143"/>
      <c r="BD155" s="143">
        <f t="shared" si="356"/>
        <v>0</v>
      </c>
      <c r="BE155" s="143" t="e">
        <f t="shared" si="356"/>
        <v>#DIV/0!</v>
      </c>
      <c r="BF155" s="143">
        <f t="shared" si="356"/>
        <v>0</v>
      </c>
      <c r="BG155" s="143">
        <f t="shared" si="356"/>
        <v>0</v>
      </c>
      <c r="BH155" s="143">
        <f t="shared" si="356"/>
        <v>0</v>
      </c>
    </row>
    <row r="156" spans="1:60">
      <c r="A156" s="142"/>
      <c r="B156" s="143" t="s">
        <v>348</v>
      </c>
      <c r="C156" s="143"/>
      <c r="D156" s="143"/>
      <c r="E156" s="143"/>
      <c r="F156" s="143" t="s">
        <v>349</v>
      </c>
      <c r="G156" s="143" t="e">
        <f>G155*'Kosten Brandschutzelemente'!C7+'Kosten Brandschutzelemente'!C8*'Struktur Brandschutzelemente'!H155+'Struktur Brandschutzelemente'!I155*'Kosten Brandschutzelemente'!C9</f>
        <v>#DIV/0!</v>
      </c>
      <c r="H156" s="143"/>
      <c r="I156" s="143"/>
      <c r="J156" s="143"/>
      <c r="K156" s="143"/>
      <c r="L156" s="143"/>
      <c r="M156" s="143" t="e">
        <f>M155*'Kosten Brandschutzelemente'!C7+'Kosten Brandschutzelemente'!C8*'Struktur Brandschutzelemente'!N155+'Struktur Brandschutzelemente'!O155*'Kosten Brandschutzelemente'!C9</f>
        <v>#DIV/0!</v>
      </c>
      <c r="N156" s="143"/>
      <c r="O156" s="143"/>
      <c r="P156" s="143"/>
      <c r="Q156" s="143"/>
      <c r="R156" s="143"/>
      <c r="S156" s="143" t="e">
        <f>S155*'Kosten Brandschutzelemente'!C7+'Kosten Brandschutzelemente'!C8*'Struktur Brandschutzelemente'!T155+'Struktur Brandschutzelemente'!U155*'Kosten Brandschutzelemente'!C9</f>
        <v>#DIV/0!</v>
      </c>
      <c r="T156" s="143"/>
      <c r="U156" s="143"/>
      <c r="V156" s="143"/>
      <c r="W156" s="143"/>
      <c r="X156" s="143"/>
      <c r="Y156" s="143" t="e">
        <f>Y155*'Kosten Brandschutzelemente'!C7+'Kosten Brandschutzelemente'!C8*'Struktur Brandschutzelemente'!Z155+'Struktur Brandschutzelemente'!AA155*'Kosten Brandschutzelemente'!C9</f>
        <v>#DIV/0!</v>
      </c>
      <c r="Z156" s="143"/>
      <c r="AA156" s="143"/>
      <c r="AB156" s="143"/>
      <c r="AC156" s="143"/>
      <c r="AD156" s="143"/>
      <c r="AE156" s="143" t="e">
        <f>AE155*'Kosten Brandschutzelemente'!C7+'Kosten Brandschutzelemente'!C8*'Struktur Brandschutzelemente'!AF155+'Struktur Brandschutzelemente'!AG155*'Kosten Brandschutzelemente'!C9</f>
        <v>#DIV/0!</v>
      </c>
      <c r="AF156" s="143"/>
      <c r="AG156" s="143"/>
      <c r="AH156" s="143"/>
      <c r="AI156" s="143"/>
      <c r="AJ156" s="143"/>
      <c r="AK156" s="143" t="e">
        <f>AK155*'Kosten Brandschutzelemente'!C7+'Kosten Brandschutzelemente'!C8*'Struktur Brandschutzelemente'!AL155+'Struktur Brandschutzelemente'!AM155*'Kosten Brandschutzelemente'!C9</f>
        <v>#DIV/0!</v>
      </c>
      <c r="AL156" s="143"/>
      <c r="AM156" s="143"/>
      <c r="AN156" s="143"/>
      <c r="AO156" s="143"/>
      <c r="AP156" s="143"/>
      <c r="AQ156" s="143" t="e">
        <f>AQ155*'Kosten Brandschutzelemente'!C7+'Kosten Brandschutzelemente'!C8*'Struktur Brandschutzelemente'!AR155+'Struktur Brandschutzelemente'!AS155*'Kosten Brandschutzelemente'!C9</f>
        <v>#DIV/0!</v>
      </c>
      <c r="AR156" s="143"/>
      <c r="AS156" s="143"/>
      <c r="AT156" s="143"/>
      <c r="AU156" s="143"/>
      <c r="AV156" s="143"/>
      <c r="AW156" s="143" t="e">
        <f>AW155*'Kosten Brandschutzelemente'!C7+'Kosten Brandschutzelemente'!C8*'Struktur Brandschutzelemente'!AX155+'Struktur Brandschutzelemente'!AY155*'Kosten Brandschutzelemente'!C9</f>
        <v>#DIV/0!</v>
      </c>
      <c r="AX156" s="143"/>
      <c r="AY156" s="143"/>
      <c r="AZ156" s="143"/>
      <c r="BA156" s="143"/>
      <c r="BB156" s="143"/>
      <c r="BC156" s="143" t="e">
        <f>BC155*'Kosten Brandschutzelemente'!C7+'Kosten Brandschutzelemente'!C8*'Struktur Brandschutzelemente'!BD155+'Struktur Brandschutzelemente'!BE155*'Kosten Brandschutzelemente'!C9</f>
        <v>#DIV/0!</v>
      </c>
      <c r="BD156" s="143"/>
      <c r="BE156" s="143"/>
      <c r="BF156" s="143"/>
      <c r="BG156" s="143"/>
      <c r="BH156" s="143"/>
    </row>
    <row r="157" spans="1:60">
      <c r="A157" s="142"/>
      <c r="B157" s="143" t="s">
        <v>353</v>
      </c>
      <c r="C157" s="143"/>
      <c r="D157" s="143"/>
      <c r="E157" s="143"/>
      <c r="F157" s="143" t="s">
        <v>349</v>
      </c>
      <c r="G157" s="143">
        <f>G155*'Kosten Brandschutzelemente'!C135</f>
        <v>0</v>
      </c>
      <c r="H157" s="143"/>
      <c r="I157" s="143"/>
      <c r="J157" s="143"/>
      <c r="K157" s="143"/>
      <c r="L157" s="143"/>
      <c r="M157" s="143">
        <f>M155*'Kosten Brandschutzelemente'!C135</f>
        <v>0</v>
      </c>
      <c r="N157" s="143"/>
      <c r="O157" s="143"/>
      <c r="P157" s="143"/>
      <c r="Q157" s="143"/>
      <c r="R157" s="143"/>
      <c r="S157" s="143">
        <f>S155*'Kosten Brandschutzelemente'!C135</f>
        <v>0</v>
      </c>
      <c r="T157" s="143"/>
      <c r="U157" s="143"/>
      <c r="V157" s="143"/>
      <c r="W157" s="143"/>
      <c r="X157" s="143"/>
      <c r="Y157" s="143">
        <f>Y155*'Kosten Brandschutzelemente'!C135</f>
        <v>0</v>
      </c>
      <c r="Z157" s="143"/>
      <c r="AA157" s="143"/>
      <c r="AB157" s="143"/>
      <c r="AC157" s="143"/>
      <c r="AD157" s="143"/>
      <c r="AE157" s="143">
        <f>AE155*'Kosten Brandschutzelemente'!C16</f>
        <v>0</v>
      </c>
      <c r="AF157" s="143"/>
      <c r="AG157" s="143"/>
      <c r="AH157" s="143"/>
      <c r="AI157" s="143"/>
      <c r="AJ157" s="143"/>
      <c r="AK157" s="143">
        <f>AK155*'Kosten Brandschutzelemente'!C135</f>
        <v>0</v>
      </c>
      <c r="AL157" s="143"/>
      <c r="AM157" s="143"/>
      <c r="AN157" s="143"/>
      <c r="AO157" s="143"/>
      <c r="AP157" s="143"/>
      <c r="AQ157" s="143">
        <f>AQ155*'Kosten Brandschutzelemente'!C135</f>
        <v>0</v>
      </c>
      <c r="AR157" s="143"/>
      <c r="AS157" s="143"/>
      <c r="AT157" s="143"/>
      <c r="AU157" s="143"/>
      <c r="AV157" s="143"/>
      <c r="AW157" s="143">
        <f>AW155*'Kosten Brandschutzelemente'!C16</f>
        <v>0</v>
      </c>
      <c r="AX157" s="143"/>
      <c r="AY157" s="143"/>
      <c r="AZ157" s="143"/>
      <c r="BA157" s="143"/>
      <c r="BB157" s="143"/>
      <c r="BC157" s="143">
        <f>BC155*'Kosten Brandschutzelemente'!C135</f>
        <v>0</v>
      </c>
      <c r="BD157" s="143"/>
      <c r="BE157" s="143"/>
      <c r="BF157" s="143"/>
      <c r="BG157" s="143"/>
      <c r="BH157" s="143"/>
    </row>
  </sheetData>
  <mergeCells count="107">
    <mergeCell ref="AQ147:AV148"/>
    <mergeCell ref="AW147:BB148"/>
    <mergeCell ref="BC147:BH148"/>
    <mergeCell ref="AK1:AP2"/>
    <mergeCell ref="AW1:BB2"/>
    <mergeCell ref="G21:L22"/>
    <mergeCell ref="M21:R22"/>
    <mergeCell ref="S21:X22"/>
    <mergeCell ref="Y21:AD22"/>
    <mergeCell ref="AE21:AJ22"/>
    <mergeCell ref="AK21:AP22"/>
    <mergeCell ref="AW21:BB22"/>
    <mergeCell ref="M1:R2"/>
    <mergeCell ref="G1:L2"/>
    <mergeCell ref="S1:X2"/>
    <mergeCell ref="Y1:AD2"/>
    <mergeCell ref="AE1:AJ2"/>
    <mergeCell ref="AQ1:AV2"/>
    <mergeCell ref="AQ21:AV22"/>
    <mergeCell ref="AK41:AP42"/>
    <mergeCell ref="AW41:BB42"/>
    <mergeCell ref="G61:L62"/>
    <mergeCell ref="M61:R62"/>
    <mergeCell ref="S61:X62"/>
    <mergeCell ref="AE61:AJ62"/>
    <mergeCell ref="AK61:AP62"/>
    <mergeCell ref="AW61:BB62"/>
    <mergeCell ref="G41:L42"/>
    <mergeCell ref="M41:R42"/>
    <mergeCell ref="S41:X42"/>
    <mergeCell ref="Y41:AD42"/>
    <mergeCell ref="AE41:AJ42"/>
    <mergeCell ref="AQ41:AV42"/>
    <mergeCell ref="AQ61:AV62"/>
    <mergeCell ref="BC1:BH2"/>
    <mergeCell ref="BC21:BH22"/>
    <mergeCell ref="BC41:BH42"/>
    <mergeCell ref="BC61:BH62"/>
    <mergeCell ref="BC81:BH82"/>
    <mergeCell ref="BC132:BH132"/>
    <mergeCell ref="AW81:BB82"/>
    <mergeCell ref="M132:R132"/>
    <mergeCell ref="S128:X131"/>
    <mergeCell ref="S132:X132"/>
    <mergeCell ref="AK81:AP82"/>
    <mergeCell ref="AE120:AJ123"/>
    <mergeCell ref="AE124:AJ127"/>
    <mergeCell ref="AK120:AP123"/>
    <mergeCell ref="AK124:AP127"/>
    <mergeCell ref="S116:X119"/>
    <mergeCell ref="S120:X123"/>
    <mergeCell ref="S124:X127"/>
    <mergeCell ref="AE132:AJ132"/>
    <mergeCell ref="AK128:AP131"/>
    <mergeCell ref="AK132:AP132"/>
    <mergeCell ref="Y132:AD132"/>
    <mergeCell ref="M116:R119"/>
    <mergeCell ref="Y61:AD62"/>
    <mergeCell ref="S81:X82"/>
    <mergeCell ref="Y81:AD82"/>
    <mergeCell ref="AE81:AJ82"/>
    <mergeCell ref="BC116:BH119"/>
    <mergeCell ref="BC120:BH123"/>
    <mergeCell ref="BC124:BH127"/>
    <mergeCell ref="BC128:BH131"/>
    <mergeCell ref="Y116:AD119"/>
    <mergeCell ref="AE116:AJ119"/>
    <mergeCell ref="AK116:AP119"/>
    <mergeCell ref="AW116:BB119"/>
    <mergeCell ref="Y128:AD131"/>
    <mergeCell ref="AE128:AJ131"/>
    <mergeCell ref="AW128:BB131"/>
    <mergeCell ref="Y120:AD123"/>
    <mergeCell ref="Y124:AD127"/>
    <mergeCell ref="AW120:BB123"/>
    <mergeCell ref="AW124:BB127"/>
    <mergeCell ref="G116:L119"/>
    <mergeCell ref="G120:L123"/>
    <mergeCell ref="G124:L127"/>
    <mergeCell ref="G128:L131"/>
    <mergeCell ref="M128:R131"/>
    <mergeCell ref="M120:R123"/>
    <mergeCell ref="M124:R127"/>
    <mergeCell ref="G81:L82"/>
    <mergeCell ref="M81:R82"/>
    <mergeCell ref="AQ133:AV134"/>
    <mergeCell ref="AW133:BB134"/>
    <mergeCell ref="BC133:BH134"/>
    <mergeCell ref="AQ132:AV132"/>
    <mergeCell ref="AQ81:AV82"/>
    <mergeCell ref="AQ116:AV119"/>
    <mergeCell ref="AQ120:AV123"/>
    <mergeCell ref="AQ124:AV127"/>
    <mergeCell ref="AQ128:AV131"/>
    <mergeCell ref="AW132:BB132"/>
    <mergeCell ref="G147:L148"/>
    <mergeCell ref="M147:R148"/>
    <mergeCell ref="S147:X148"/>
    <mergeCell ref="Y147:AD148"/>
    <mergeCell ref="AE147:AJ148"/>
    <mergeCell ref="AK147:AP148"/>
    <mergeCell ref="G133:L134"/>
    <mergeCell ref="M133:R134"/>
    <mergeCell ref="S133:X134"/>
    <mergeCell ref="Y133:AD134"/>
    <mergeCell ref="AE133:AJ134"/>
    <mergeCell ref="AK133:AP134"/>
  </mergeCells>
  <dataValidations count="1">
    <dataValidation type="list" allowBlank="1" showInputMessage="1" showErrorMessage="1" sqref="B43:B52 B63:B72 B83:B92 B3:B12 B23:B32">
      <mc:AlternateContent xmlns:x12ac="http://schemas.microsoft.com/office/spreadsheetml/2011/1/ac" xmlns:mc="http://schemas.openxmlformats.org/markup-compatibility/2006">
        <mc:Choice Requires="x12ac">
          <x12ac:list>"1 Zi, Küche, Bad/WC"," 1 Zi, Küche, Bad, WC"</x12ac:list>
        </mc:Choice>
        <mc:Fallback>
          <formula1>"1 Zi, Küche, Bad/WC, 1 Zi, Küche, Bad, WC"</formula1>
        </mc:Fallback>
      </mc:AlternateContent>
    </dataValidation>
  </dataValidations>
  <pageMargins left="0.7" right="0.7" top="0.78740157499999996" bottom="0.78740157499999996" header="0.3" footer="0.3"/>
  <pageSetup paperSize="8" scale="41" orientation="landscape" horizontalDpi="4294967293"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
  <sheetViews>
    <sheetView topLeftCell="A3" workbookViewId="0">
      <selection activeCell="C8" sqref="C8"/>
    </sheetView>
  </sheetViews>
  <sheetFormatPr baseColWidth="10" defaultRowHeight="15"/>
  <cols>
    <col min="1" max="1" width="54" customWidth="1"/>
    <col min="3" max="3" width="15.5703125" customWidth="1"/>
  </cols>
  <sheetData>
    <row r="1" spans="1:3" ht="45">
      <c r="A1" s="148" t="s">
        <v>336</v>
      </c>
    </row>
    <row r="2" spans="1:3" ht="75">
      <c r="A2" s="148" t="s">
        <v>337</v>
      </c>
    </row>
    <row r="3" spans="1:3" ht="60">
      <c r="A3" s="148" t="s">
        <v>341</v>
      </c>
    </row>
    <row r="4" spans="1:3" ht="45">
      <c r="A4" s="148" t="s">
        <v>342</v>
      </c>
    </row>
    <row r="5" spans="1:3">
      <c r="A5" s="148"/>
    </row>
    <row r="6" spans="1:3">
      <c r="B6" t="s">
        <v>347</v>
      </c>
      <c r="C6" t="s">
        <v>346</v>
      </c>
    </row>
    <row r="7" spans="1:3">
      <c r="A7" t="s">
        <v>344</v>
      </c>
      <c r="B7">
        <v>160</v>
      </c>
      <c r="C7">
        <v>185</v>
      </c>
    </row>
    <row r="8" spans="1:3">
      <c r="A8" t="s">
        <v>343</v>
      </c>
      <c r="B8">
        <v>160</v>
      </c>
      <c r="C8">
        <v>150</v>
      </c>
    </row>
    <row r="9" spans="1:3">
      <c r="A9" t="s">
        <v>345</v>
      </c>
      <c r="B9">
        <v>160</v>
      </c>
      <c r="C9">
        <v>30</v>
      </c>
    </row>
    <row r="11" spans="1:3" ht="105">
      <c r="A11" s="148" t="s">
        <v>350</v>
      </c>
    </row>
    <row r="12" spans="1:3" ht="30">
      <c r="A12" s="148" t="s">
        <v>351</v>
      </c>
    </row>
    <row r="13" spans="1:3" ht="60">
      <c r="A13" s="148" t="s">
        <v>352</v>
      </c>
    </row>
    <row r="15" spans="1:3">
      <c r="A15" s="148" t="s">
        <v>353</v>
      </c>
    </row>
    <row r="16" spans="1:3">
      <c r="A16" s="148" t="s">
        <v>338</v>
      </c>
      <c r="C16">
        <v>25</v>
      </c>
    </row>
    <row r="17" spans="1:1">
      <c r="A17" s="148" t="s">
        <v>339</v>
      </c>
    </row>
    <row r="18" spans="1:1">
      <c r="A18" s="148" t="s">
        <v>340</v>
      </c>
    </row>
  </sheetData>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27"/>
  <sheetViews>
    <sheetView zoomScaleNormal="100" workbookViewId="0">
      <selection activeCell="B7" sqref="B7"/>
    </sheetView>
  </sheetViews>
  <sheetFormatPr baseColWidth="10" defaultRowHeight="15"/>
  <cols>
    <col min="1" max="1" width="37.7109375" customWidth="1"/>
    <col min="2" max="2" width="26.5703125" customWidth="1"/>
    <col min="4" max="4" width="19.42578125" customWidth="1"/>
    <col min="6" max="6" width="24.5703125" customWidth="1"/>
    <col min="7" max="7" width="12.85546875" customWidth="1"/>
    <col min="8" max="8" width="14" customWidth="1"/>
    <col min="12" max="12" width="11.7109375" customWidth="1"/>
    <col min="13" max="13" width="10.5703125" customWidth="1"/>
    <col min="14" max="14" width="10.28515625" customWidth="1"/>
  </cols>
  <sheetData>
    <row r="1" spans="1:40" ht="21">
      <c r="A1" s="215" t="s">
        <v>166</v>
      </c>
      <c r="B1" s="216"/>
      <c r="C1" s="216"/>
      <c r="D1" s="216"/>
      <c r="E1" s="216"/>
      <c r="F1" s="216"/>
      <c r="G1" s="216"/>
      <c r="H1" s="216"/>
      <c r="I1" s="216"/>
      <c r="J1" s="216"/>
    </row>
    <row r="2" spans="1:40">
      <c r="G2" t="s">
        <v>180</v>
      </c>
      <c r="H2">
        <v>100</v>
      </c>
      <c r="I2">
        <v>125</v>
      </c>
      <c r="J2">
        <v>150</v>
      </c>
      <c r="K2">
        <v>160</v>
      </c>
      <c r="L2">
        <v>180</v>
      </c>
      <c r="M2">
        <v>200</v>
      </c>
      <c r="N2">
        <v>220</v>
      </c>
      <c r="O2">
        <v>240</v>
      </c>
    </row>
    <row r="3" spans="1:40">
      <c r="A3" t="s">
        <v>52</v>
      </c>
      <c r="B3" t="e">
        <f>#REF!</f>
        <v>#REF!</v>
      </c>
    </row>
    <row r="4" spans="1:40">
      <c r="A4" t="s">
        <v>167</v>
      </c>
      <c r="B4" t="e">
        <f>#REF!</f>
        <v>#REF!</v>
      </c>
      <c r="G4" t="s">
        <v>170</v>
      </c>
    </row>
    <row r="5" spans="1:40">
      <c r="A5" t="s">
        <v>28</v>
      </c>
      <c r="B5" t="e">
        <f>#REF!</f>
        <v>#REF!</v>
      </c>
      <c r="G5">
        <v>3.54</v>
      </c>
    </row>
    <row r="6" spans="1:40">
      <c r="A6" t="s">
        <v>26</v>
      </c>
      <c r="B6" t="e">
        <f>#REF!</f>
        <v>#REF!</v>
      </c>
    </row>
    <row r="7" spans="1:40">
      <c r="A7" t="s">
        <v>165</v>
      </c>
      <c r="B7" t="e">
        <f>#REF!</f>
        <v>#REF!</v>
      </c>
    </row>
    <row r="8" spans="1:40">
      <c r="F8" t="s">
        <v>174</v>
      </c>
      <c r="L8" t="s">
        <v>173</v>
      </c>
      <c r="R8" t="s">
        <v>175</v>
      </c>
      <c r="X8" t="s">
        <v>176</v>
      </c>
      <c r="AD8" t="s">
        <v>177</v>
      </c>
      <c r="AJ8" t="s">
        <v>178</v>
      </c>
    </row>
    <row r="9" spans="1:40">
      <c r="B9" t="s">
        <v>168</v>
      </c>
      <c r="C9" t="s">
        <v>48</v>
      </c>
      <c r="D9" t="s">
        <v>54</v>
      </c>
      <c r="F9" t="s">
        <v>169</v>
      </c>
      <c r="G9" t="s">
        <v>171</v>
      </c>
      <c r="H9" t="s">
        <v>172</v>
      </c>
      <c r="I9" t="s">
        <v>179</v>
      </c>
      <c r="J9" t="s">
        <v>181</v>
      </c>
      <c r="L9" t="s">
        <v>169</v>
      </c>
      <c r="M9" t="s">
        <v>171</v>
      </c>
      <c r="N9" t="s">
        <v>172</v>
      </c>
      <c r="O9" t="s">
        <v>179</v>
      </c>
      <c r="P9" t="s">
        <v>181</v>
      </c>
      <c r="R9" t="s">
        <v>169</v>
      </c>
      <c r="S9" t="s">
        <v>171</v>
      </c>
      <c r="T9" t="s">
        <v>172</v>
      </c>
      <c r="U9" t="s">
        <v>179</v>
      </c>
      <c r="V9" t="s">
        <v>181</v>
      </c>
      <c r="X9" t="s">
        <v>169</v>
      </c>
      <c r="Y9" t="s">
        <v>171</v>
      </c>
      <c r="Z9" t="s">
        <v>172</v>
      </c>
      <c r="AA9" t="s">
        <v>179</v>
      </c>
      <c r="AB9" t="s">
        <v>181</v>
      </c>
      <c r="AD9" t="s">
        <v>169</v>
      </c>
      <c r="AE9" t="s">
        <v>171</v>
      </c>
      <c r="AF9" t="s">
        <v>172</v>
      </c>
      <c r="AG9" t="s">
        <v>179</v>
      </c>
      <c r="AH9" t="s">
        <v>181</v>
      </c>
      <c r="AJ9" t="s">
        <v>169</v>
      </c>
      <c r="AK9" t="s">
        <v>171</v>
      </c>
      <c r="AL9" t="s">
        <v>172</v>
      </c>
      <c r="AM9" t="s">
        <v>179</v>
      </c>
      <c r="AN9" t="s">
        <v>181</v>
      </c>
    </row>
    <row r="10" spans="1:40">
      <c r="B10" t="s">
        <v>2</v>
      </c>
      <c r="C10" t="s">
        <v>24</v>
      </c>
      <c r="F10" t="s">
        <v>2</v>
      </c>
      <c r="G10" t="s">
        <v>23</v>
      </c>
      <c r="H10" t="s">
        <v>137</v>
      </c>
      <c r="I10" t="s">
        <v>137</v>
      </c>
      <c r="J10" t="s">
        <v>57</v>
      </c>
      <c r="L10" t="s">
        <v>2</v>
      </c>
      <c r="M10" t="s">
        <v>23</v>
      </c>
      <c r="N10" t="s">
        <v>137</v>
      </c>
      <c r="O10" t="s">
        <v>137</v>
      </c>
      <c r="P10" t="s">
        <v>57</v>
      </c>
      <c r="R10" t="s">
        <v>2</v>
      </c>
      <c r="S10" t="s">
        <v>23</v>
      </c>
      <c r="T10" t="s">
        <v>137</v>
      </c>
      <c r="U10" t="s">
        <v>137</v>
      </c>
      <c r="V10" t="s">
        <v>57</v>
      </c>
      <c r="X10" t="s">
        <v>2</v>
      </c>
      <c r="Y10" t="s">
        <v>23</v>
      </c>
      <c r="Z10" t="s">
        <v>137</v>
      </c>
      <c r="AA10" t="s">
        <v>137</v>
      </c>
      <c r="AB10" t="s">
        <v>57</v>
      </c>
      <c r="AD10" t="s">
        <v>2</v>
      </c>
      <c r="AE10" t="s">
        <v>23</v>
      </c>
      <c r="AF10" t="s">
        <v>137</v>
      </c>
      <c r="AG10" t="s">
        <v>137</v>
      </c>
      <c r="AH10" t="s">
        <v>57</v>
      </c>
      <c r="AJ10" t="s">
        <v>2</v>
      </c>
      <c r="AK10" t="s">
        <v>23</v>
      </c>
      <c r="AL10" t="s">
        <v>137</v>
      </c>
      <c r="AM10" t="s">
        <v>137</v>
      </c>
      <c r="AN10" t="s">
        <v>57</v>
      </c>
    </row>
    <row r="11" spans="1:40">
      <c r="A11" t="s">
        <v>160</v>
      </c>
      <c r="B11" t="e">
        <f>IF(#REF!&gt;=1,#REF!)</f>
        <v>#REF!</v>
      </c>
      <c r="C11" t="e">
        <f>IF(#REF!&gt;=1,#REF!)</f>
        <v>#REF!</v>
      </c>
      <c r="D11" t="e">
        <f>IF(C11&gt;6,0.9,1)</f>
        <v>#REF!</v>
      </c>
      <c r="F11" t="e">
        <f>B11*D11</f>
        <v>#REF!</v>
      </c>
      <c r="G11" s="36" t="e">
        <f>(F11/3600)/$G$5</f>
        <v>#REF!</v>
      </c>
      <c r="H11" s="37" t="e">
        <f>(2*(G11/PI())^(1/2))*1000</f>
        <v>#REF!</v>
      </c>
      <c r="I11" t="e">
        <f>IF(H11&lt;=$H$2,$H$2,IF(H11&lt;=$I$2,$I$2,IF(H11&lt;=$J$2,$J$2,IF(H11&lt;=$K$2,$K$2,IF(H11&lt;=$L$2,$L$2,IF(H11&lt;=$M$2,$M$2,IF(H11&lt;=$N$2,$N$2,IF(H11&lt;=$O$2,$O$2,"Limit erreicht"))))))))</f>
        <v>#REF!</v>
      </c>
      <c r="J11" s="37" t="e">
        <f>F11/3600/(((I11/1000)^2)/4*PI())</f>
        <v>#REF!</v>
      </c>
      <c r="L11" t="e">
        <f>IF(#REF!&gt;=2,Strangdimensionierung!F11-F11/#REF!,0)</f>
        <v>#REF!</v>
      </c>
      <c r="M11" s="36" t="e">
        <f>(L11/3600)/$G$5</f>
        <v>#REF!</v>
      </c>
      <c r="N11" s="37" t="e">
        <f>(2*(M11/PI())^(1/2))*1000</f>
        <v>#REF!</v>
      </c>
      <c r="O11" t="e">
        <f>IF(N11&lt;=$H$2,$H$2,IF(N11&lt;=$I$2,$I$2,IF(N11&lt;=$J$2,$J$2,IF(N11&lt;=$K$2,$K$2,IF(N11&lt;=$L$2,$L$2,IF(N11&lt;=$M$2,$M$2,IF(N11&lt;=$N$2,$N$2,IF(N11&lt;=$O$2,$O$2,"Limit erreicht"))))))))</f>
        <v>#REF!</v>
      </c>
      <c r="P11" s="37" t="e">
        <f>L11/3600/(((O11/1000)^2)/4*PI())</f>
        <v>#REF!</v>
      </c>
      <c r="R11" t="e">
        <f>IF(#REF!&gt;=3,Strangdimensionierung!F11-F11/#REF!*2,0)</f>
        <v>#REF!</v>
      </c>
      <c r="S11" s="36" t="e">
        <f>(R11/3600)/$G$5</f>
        <v>#REF!</v>
      </c>
      <c r="T11" s="37" t="e">
        <f>(2*(S11/PI())^(1/2))*1000</f>
        <v>#REF!</v>
      </c>
      <c r="U11" t="e">
        <f>IF(T11&lt;=$H$2,$H$2,IF(T11&lt;=$I$2,$I$2,IF(T11&lt;=$J$2,$J$2,IF(T11&lt;=$K$2,$K$2,IF(T11&lt;=$L$2,$L$2,IF(T11&lt;=$M$2,$M$2,IF(T11&lt;=$N$2,$N$2,IF(T11&lt;=$O$2,$O$2,"Limit erreicht"))))))))</f>
        <v>#REF!</v>
      </c>
      <c r="V11" s="37" t="e">
        <f>R11/3600/(((U11/1000)^2)/4*PI())</f>
        <v>#REF!</v>
      </c>
      <c r="X11" t="e">
        <f>IF(#REF!&gt;=4,Strangdimensionierung!F11-F11/#REF!*3,0)</f>
        <v>#REF!</v>
      </c>
      <c r="Y11" s="36" t="e">
        <f>(X11/3600)/$G$5</f>
        <v>#REF!</v>
      </c>
      <c r="Z11" s="37" t="e">
        <f>(2*(Y11/PI())^(1/2))*1000</f>
        <v>#REF!</v>
      </c>
      <c r="AA11" t="e">
        <f>IF(Z11&lt;=$H$2,$H$2,IF(Z11&lt;=$I$2,$I$2,IF(Z11&lt;=$J$2,$J$2,IF(Z11&lt;=$K$2,$K$2,IF(Z11&lt;=$L$2,$L$2,IF(Z11&lt;=$M$2,$M$2,IF(Z11&lt;=$N$2,$N$2,IF(Z11&lt;=$O$2,$O$2,"Limit erreicht"))))))))</f>
        <v>#REF!</v>
      </c>
      <c r="AB11" s="37" t="e">
        <f>X11/3600/(((AA11/1000)^2)/4*PI())</f>
        <v>#REF!</v>
      </c>
      <c r="AD11" t="e">
        <f>IF(#REF!&gt;=5,Strangdimensionierung!F11-F11/#REF!*4,0)</f>
        <v>#REF!</v>
      </c>
      <c r="AE11" s="36" t="e">
        <f>(AD11/3600)/$G$5</f>
        <v>#REF!</v>
      </c>
      <c r="AF11" s="37" t="e">
        <f>(2*(AE11/PI())^(1/2))*1000</f>
        <v>#REF!</v>
      </c>
      <c r="AG11" t="e">
        <f>IF(AF11&lt;=$H$2,$H$2,IF(AF11&lt;=$I$2,$I$2,IF(AF11&lt;=$J$2,$J$2,IF(AF11&lt;=$K$2,$K$2,IF(AF11&lt;=$L$2,$L$2,IF(AF11&lt;=$M$2,$M$2,IF(AF11&lt;=$N$2,$N$2,IF(AF11&lt;=$O$2,$O$2,"Limit erreicht"))))))))</f>
        <v>#REF!</v>
      </c>
      <c r="AH11" s="37" t="e">
        <f>AD11/3600/(((AG11/1000)^2)/4*PI())</f>
        <v>#REF!</v>
      </c>
      <c r="AJ11" t="e">
        <f>IF(#REF!&gt;=6,Strangdimensionierung!F11-F11/#REF!*5,0)</f>
        <v>#REF!</v>
      </c>
      <c r="AK11" s="36" t="e">
        <f>(AJ11/3600)/$G$5</f>
        <v>#REF!</v>
      </c>
      <c r="AL11" s="37" t="e">
        <f>(2*(AK11/PI())^(1/2))*1000</f>
        <v>#REF!</v>
      </c>
      <c r="AM11" t="e">
        <f>IF(AL11&lt;=$H$2,$H$2,IF(AL11&lt;=$I$2,$I$2,IF(AL11&lt;=$J$2,$J$2,IF(AL11&lt;=$K$2,$K$2,IF(AL11&lt;=$L$2,$L$2,IF(AL11&lt;=$M$2,$M$2,IF(AL11&lt;=$N$2,$N$2,IF(AL11&lt;=$O$2,$O$2,"Limit erreicht"))))))))</f>
        <v>#REF!</v>
      </c>
      <c r="AN11" s="37" t="e">
        <f>AJ11/3600/(((AM11/1000)^2)/4*PI())</f>
        <v>#REF!</v>
      </c>
    </row>
    <row r="12" spans="1:40">
      <c r="A12" t="s">
        <v>161</v>
      </c>
      <c r="B12" t="e">
        <f>IF(#REF!&gt;=2,#REF!,0)</f>
        <v>#REF!</v>
      </c>
      <c r="C12" t="e">
        <f>IF(#REF!&gt;=2,#REF!,0)</f>
        <v>#REF!</v>
      </c>
      <c r="D12" t="e">
        <f t="shared" ref="D12:D15" si="0">IF(C12&gt;6,0.9,1)</f>
        <v>#REF!</v>
      </c>
      <c r="F12" t="e">
        <f t="shared" ref="F12:F15" si="1">B12*D12</f>
        <v>#REF!</v>
      </c>
      <c r="G12" s="36" t="e">
        <f t="shared" ref="G12:G15" si="2">(F12/3600)/$G$5</f>
        <v>#REF!</v>
      </c>
      <c r="H12" s="37" t="e">
        <f t="shared" ref="H12:H15" si="3">(2*(G12/PI())^(1/2))*1000</f>
        <v>#REF!</v>
      </c>
      <c r="I12" t="e">
        <f t="shared" ref="I12:I15" si="4">IF(H12&lt;=$H$2,$H$2,IF(H12&lt;=$I$2,$I$2,IF(H12&lt;=$J$2,$J$2,IF(H12&lt;=$K$2,$K$2,IF(H12&lt;=$L$2,$L$2,IF(H12&lt;=$M$2,$M$2,IF(H12&lt;=$N$2,$N$2,IF(H12&lt;=$O$2,$O$2,"Limit erreicht"))))))))</f>
        <v>#REF!</v>
      </c>
      <c r="J12" s="37" t="e">
        <f t="shared" ref="J12:J15" si="5">F12/3600/(((I12/1000)^2)/4*PI())</f>
        <v>#REF!</v>
      </c>
      <c r="L12" t="e">
        <f>IF(#REF!&gt;=2,Strangdimensionierung!F12-F12/#REF!,0)</f>
        <v>#REF!</v>
      </c>
      <c r="M12" s="36" t="e">
        <f t="shared" ref="M12:M15" si="6">(L12/3600)/$G$5</f>
        <v>#REF!</v>
      </c>
      <c r="N12" s="37" t="e">
        <f t="shared" ref="N12:N15" si="7">(2*(M12/PI())^(1/2))*1000</f>
        <v>#REF!</v>
      </c>
      <c r="O12" t="e">
        <f t="shared" ref="O12:O15" si="8">IF(N12&lt;=$H$2,$H$2,IF(N12&lt;=$I$2,$I$2,IF(N12&lt;=$J$2,$J$2,IF(N12&lt;=$K$2,$K$2,IF(N12&lt;=$L$2,$L$2,IF(N12&lt;=$M$2,$M$2,IF(N12&lt;=$N$2,$N$2,IF(N12&lt;=$O$2,$O$2,"Limit erreicht"))))))))</f>
        <v>#REF!</v>
      </c>
      <c r="P12" s="37" t="e">
        <f t="shared" ref="P12:P15" si="9">L12/3600/(((O12/1000)^2)/4*PI())</f>
        <v>#REF!</v>
      </c>
      <c r="R12" t="e">
        <f>IF(#REF!&gt;=3,Strangdimensionierung!F12-F12/#REF!*2,0)</f>
        <v>#REF!</v>
      </c>
      <c r="S12" s="36" t="e">
        <f t="shared" ref="S12:S15" si="10">(R12/3600)/$G$5</f>
        <v>#REF!</v>
      </c>
      <c r="T12" s="37" t="e">
        <f t="shared" ref="T12:T15" si="11">(2*(S12/PI())^(1/2))*1000</f>
        <v>#REF!</v>
      </c>
      <c r="U12" t="e">
        <f t="shared" ref="U12:U15" si="12">IF(T12&lt;=$H$2,$H$2,IF(T12&lt;=$I$2,$I$2,IF(T12&lt;=$J$2,$J$2,IF(T12&lt;=$K$2,$K$2,IF(T12&lt;=$L$2,$L$2,IF(T12&lt;=$M$2,$M$2,IF(T12&lt;=$N$2,$N$2,IF(T12&lt;=$O$2,$O$2,"Limit erreicht"))))))))</f>
        <v>#REF!</v>
      </c>
      <c r="V12" s="37" t="e">
        <f t="shared" ref="V12:V15" si="13">R12/3600/(((U12/1000)^2)/4*PI())</f>
        <v>#REF!</v>
      </c>
      <c r="X12" t="e">
        <f>IF(#REF!&gt;=4,Strangdimensionierung!F12-F12/#REF!*3,0)</f>
        <v>#REF!</v>
      </c>
      <c r="Y12" s="36" t="e">
        <f t="shared" ref="Y12:Y15" si="14">(X12/3600)/$G$5</f>
        <v>#REF!</v>
      </c>
      <c r="Z12" s="37" t="e">
        <f t="shared" ref="Z12:Z15" si="15">(2*(Y12/PI())^(1/2))*1000</f>
        <v>#REF!</v>
      </c>
      <c r="AA12" t="e">
        <f t="shared" ref="AA12:AA15" si="16">IF(Z12&lt;=$H$2,$H$2,IF(Z12&lt;=$I$2,$I$2,IF(Z12&lt;=$J$2,$J$2,IF(Z12&lt;=$K$2,$K$2,IF(Z12&lt;=$L$2,$L$2,IF(Z12&lt;=$M$2,$M$2,IF(Z12&lt;=$N$2,$N$2,IF(Z12&lt;=$O$2,$O$2,"Limit erreicht"))))))))</f>
        <v>#REF!</v>
      </c>
      <c r="AB12" s="37" t="e">
        <f t="shared" ref="AB12:AB15" si="17">X12/3600/(((AA12/1000)^2)/4*PI())</f>
        <v>#REF!</v>
      </c>
      <c r="AD12" t="e">
        <f>IF(#REF!&gt;=5,Strangdimensionierung!F12-F12/#REF!*4,0)</f>
        <v>#REF!</v>
      </c>
      <c r="AE12" s="36" t="e">
        <f t="shared" ref="AE12:AE15" si="18">(AD12/3600)/$G$5</f>
        <v>#REF!</v>
      </c>
      <c r="AF12" s="37" t="e">
        <f t="shared" ref="AF12:AF15" si="19">(2*(AE12/PI())^(1/2))*1000</f>
        <v>#REF!</v>
      </c>
      <c r="AG12" t="e">
        <f t="shared" ref="AG12:AG15" si="20">IF(AF12&lt;=$H$2,$H$2,IF(AF12&lt;=$I$2,$I$2,IF(AF12&lt;=$J$2,$J$2,IF(AF12&lt;=$K$2,$K$2,IF(AF12&lt;=$L$2,$L$2,IF(AF12&lt;=$M$2,$M$2,IF(AF12&lt;=$N$2,$N$2,IF(AF12&lt;=$O$2,$O$2,"Limit erreicht"))))))))</f>
        <v>#REF!</v>
      </c>
      <c r="AH12" s="37" t="e">
        <f t="shared" ref="AH12:AH15" si="21">AD12/3600/(((AG12/1000)^2)/4*PI())</f>
        <v>#REF!</v>
      </c>
      <c r="AJ12" t="e">
        <f>IF(#REF!&gt;=6,Strangdimensionierung!F12-F12/#REF!*5,0)</f>
        <v>#REF!</v>
      </c>
      <c r="AK12" s="36" t="e">
        <f t="shared" ref="AK12:AK15" si="22">(AJ12/3600)/$G$5</f>
        <v>#REF!</v>
      </c>
      <c r="AL12" s="37" t="e">
        <f t="shared" ref="AL12:AL15" si="23">(2*(AK12/PI())^(1/2))*1000</f>
        <v>#REF!</v>
      </c>
      <c r="AM12" t="e">
        <f t="shared" ref="AM12:AM15" si="24">IF(AL12&lt;=$H$2,$H$2,IF(AL12&lt;=$I$2,$I$2,IF(AL12&lt;=$J$2,$J$2,IF(AL12&lt;=$K$2,$K$2,IF(AL12&lt;=$L$2,$L$2,IF(AL12&lt;=$M$2,$M$2,IF(AL12&lt;=$N$2,$N$2,IF(AL12&lt;=$O$2,$O$2,"Limit erreicht"))))))))</f>
        <v>#REF!</v>
      </c>
      <c r="AN12" s="37" t="e">
        <f t="shared" ref="AN12:AN15" si="25">AJ12/3600/(((AM12/1000)^2)/4*PI())</f>
        <v>#REF!</v>
      </c>
    </row>
    <row r="13" spans="1:40">
      <c r="A13" t="s">
        <v>162</v>
      </c>
      <c r="B13" t="e">
        <f>IF(#REF!&gt;=3,#REF!,0)</f>
        <v>#REF!</v>
      </c>
      <c r="C13" t="e">
        <f>IF(#REF!&gt;=3,#REF!,0)</f>
        <v>#REF!</v>
      </c>
      <c r="D13" t="e">
        <f t="shared" si="0"/>
        <v>#REF!</v>
      </c>
      <c r="F13" t="e">
        <f t="shared" si="1"/>
        <v>#REF!</v>
      </c>
      <c r="G13" s="36" t="e">
        <f t="shared" si="2"/>
        <v>#REF!</v>
      </c>
      <c r="H13" s="37" t="e">
        <f t="shared" si="3"/>
        <v>#REF!</v>
      </c>
      <c r="I13" t="e">
        <f t="shared" si="4"/>
        <v>#REF!</v>
      </c>
      <c r="J13" s="37" t="e">
        <f t="shared" si="5"/>
        <v>#REF!</v>
      </c>
      <c r="L13" t="e">
        <f>IF(#REF!&gt;=2,Strangdimensionierung!F13-F13/#REF!,0)</f>
        <v>#REF!</v>
      </c>
      <c r="M13" s="36" t="e">
        <f t="shared" si="6"/>
        <v>#REF!</v>
      </c>
      <c r="N13" s="37" t="e">
        <f t="shared" si="7"/>
        <v>#REF!</v>
      </c>
      <c r="O13" t="e">
        <f t="shared" si="8"/>
        <v>#REF!</v>
      </c>
      <c r="P13" s="37" t="e">
        <f t="shared" si="9"/>
        <v>#REF!</v>
      </c>
      <c r="R13" t="e">
        <f>IF(#REF!&gt;=3,Strangdimensionierung!F13-F13/#REF!*2,0)</f>
        <v>#REF!</v>
      </c>
      <c r="S13" s="36" t="e">
        <f t="shared" si="10"/>
        <v>#REF!</v>
      </c>
      <c r="T13" s="37" t="e">
        <f t="shared" si="11"/>
        <v>#REF!</v>
      </c>
      <c r="U13" t="e">
        <f t="shared" si="12"/>
        <v>#REF!</v>
      </c>
      <c r="V13" s="37" t="e">
        <f t="shared" si="13"/>
        <v>#REF!</v>
      </c>
      <c r="X13" t="e">
        <f>IF(#REF!&gt;=4,Strangdimensionierung!F13-F13/#REF!*3,0)</f>
        <v>#REF!</v>
      </c>
      <c r="Y13" s="36" t="e">
        <f t="shared" si="14"/>
        <v>#REF!</v>
      </c>
      <c r="Z13" s="37" t="e">
        <f t="shared" si="15"/>
        <v>#REF!</v>
      </c>
      <c r="AA13" t="e">
        <f t="shared" si="16"/>
        <v>#REF!</v>
      </c>
      <c r="AB13" s="37" t="e">
        <f t="shared" si="17"/>
        <v>#REF!</v>
      </c>
      <c r="AD13" t="e">
        <f>IF(#REF!&gt;=5,Strangdimensionierung!F13-F13/#REF!*4,0)</f>
        <v>#REF!</v>
      </c>
      <c r="AE13" s="36" t="e">
        <f t="shared" si="18"/>
        <v>#REF!</v>
      </c>
      <c r="AF13" s="37" t="e">
        <f t="shared" si="19"/>
        <v>#REF!</v>
      </c>
      <c r="AG13" t="e">
        <f t="shared" si="20"/>
        <v>#REF!</v>
      </c>
      <c r="AH13" s="37" t="e">
        <f t="shared" si="21"/>
        <v>#REF!</v>
      </c>
      <c r="AJ13" t="e">
        <f>IF(#REF!&gt;=6,Strangdimensionierung!F13-F13/#REF!*5,0)</f>
        <v>#REF!</v>
      </c>
      <c r="AK13" s="36" t="e">
        <f t="shared" si="22"/>
        <v>#REF!</v>
      </c>
      <c r="AL13" s="37" t="e">
        <f t="shared" si="23"/>
        <v>#REF!</v>
      </c>
      <c r="AM13" t="e">
        <f t="shared" si="24"/>
        <v>#REF!</v>
      </c>
      <c r="AN13" s="37" t="e">
        <f t="shared" si="25"/>
        <v>#REF!</v>
      </c>
    </row>
    <row r="14" spans="1:40">
      <c r="A14" t="s">
        <v>163</v>
      </c>
      <c r="B14" t="e">
        <f>IF(#REF!&gt;=4,#REF!,0)</f>
        <v>#REF!</v>
      </c>
      <c r="C14" t="e">
        <f>IF(#REF!&gt;=4,#REF!,0)</f>
        <v>#REF!</v>
      </c>
      <c r="D14" t="e">
        <f t="shared" si="0"/>
        <v>#REF!</v>
      </c>
      <c r="F14" t="e">
        <f t="shared" si="1"/>
        <v>#REF!</v>
      </c>
      <c r="G14" s="36" t="e">
        <f t="shared" si="2"/>
        <v>#REF!</v>
      </c>
      <c r="H14" s="37" t="e">
        <f t="shared" si="3"/>
        <v>#REF!</v>
      </c>
      <c r="I14" t="e">
        <f t="shared" si="4"/>
        <v>#REF!</v>
      </c>
      <c r="J14" s="37" t="e">
        <f t="shared" si="5"/>
        <v>#REF!</v>
      </c>
      <c r="L14" t="e">
        <f>IF(#REF!&gt;=2,Strangdimensionierung!F14-F14/#REF!,0)</f>
        <v>#REF!</v>
      </c>
      <c r="M14" s="36" t="e">
        <f t="shared" si="6"/>
        <v>#REF!</v>
      </c>
      <c r="N14" s="37" t="e">
        <f t="shared" si="7"/>
        <v>#REF!</v>
      </c>
      <c r="O14" t="e">
        <f t="shared" si="8"/>
        <v>#REF!</v>
      </c>
      <c r="P14" s="37" t="e">
        <f t="shared" si="9"/>
        <v>#REF!</v>
      </c>
      <c r="R14" t="e">
        <f>IF(#REF!&gt;=3,Strangdimensionierung!F14-F14/#REF!*2,0)</f>
        <v>#REF!</v>
      </c>
      <c r="S14" s="36" t="e">
        <f t="shared" si="10"/>
        <v>#REF!</v>
      </c>
      <c r="T14" s="37" t="e">
        <f t="shared" si="11"/>
        <v>#REF!</v>
      </c>
      <c r="U14" t="e">
        <f t="shared" si="12"/>
        <v>#REF!</v>
      </c>
      <c r="V14" s="37" t="e">
        <f t="shared" si="13"/>
        <v>#REF!</v>
      </c>
      <c r="X14" t="e">
        <f>IF(#REF!&gt;=4,Strangdimensionierung!F14-F14/#REF!*3,0)</f>
        <v>#REF!</v>
      </c>
      <c r="Y14" s="36" t="e">
        <f t="shared" si="14"/>
        <v>#REF!</v>
      </c>
      <c r="Z14" s="37" t="e">
        <f t="shared" si="15"/>
        <v>#REF!</v>
      </c>
      <c r="AA14" t="e">
        <f t="shared" si="16"/>
        <v>#REF!</v>
      </c>
      <c r="AB14" s="37" t="e">
        <f t="shared" si="17"/>
        <v>#REF!</v>
      </c>
      <c r="AD14" t="e">
        <f>IF(#REF!&gt;=5,Strangdimensionierung!F14-F14/#REF!*4,0)</f>
        <v>#REF!</v>
      </c>
      <c r="AE14" s="36" t="e">
        <f t="shared" si="18"/>
        <v>#REF!</v>
      </c>
      <c r="AF14" s="37" t="e">
        <f t="shared" si="19"/>
        <v>#REF!</v>
      </c>
      <c r="AG14" t="e">
        <f t="shared" si="20"/>
        <v>#REF!</v>
      </c>
      <c r="AH14" s="37" t="e">
        <f t="shared" si="21"/>
        <v>#REF!</v>
      </c>
      <c r="AJ14" t="e">
        <f>IF(#REF!&gt;=6,Strangdimensionierung!F14-F14/#REF!*5,0)</f>
        <v>#REF!</v>
      </c>
      <c r="AK14" s="36" t="e">
        <f t="shared" si="22"/>
        <v>#REF!</v>
      </c>
      <c r="AL14" s="37" t="e">
        <f t="shared" si="23"/>
        <v>#REF!</v>
      </c>
      <c r="AM14" t="e">
        <f t="shared" si="24"/>
        <v>#REF!</v>
      </c>
      <c r="AN14" s="37" t="e">
        <f t="shared" si="25"/>
        <v>#REF!</v>
      </c>
    </row>
    <row r="15" spans="1:40">
      <c r="A15" t="s">
        <v>164</v>
      </c>
      <c r="B15" t="e">
        <f>IF(#REF!&gt;=5,#REF!,0)</f>
        <v>#REF!</v>
      </c>
      <c r="C15" t="e">
        <f>IF(#REF!&gt;=5,#REF!,0)</f>
        <v>#REF!</v>
      </c>
      <c r="D15" t="e">
        <f t="shared" si="0"/>
        <v>#REF!</v>
      </c>
      <c r="F15" t="e">
        <f t="shared" si="1"/>
        <v>#REF!</v>
      </c>
      <c r="G15" s="36" t="e">
        <f t="shared" si="2"/>
        <v>#REF!</v>
      </c>
      <c r="H15" s="37" t="e">
        <f t="shared" si="3"/>
        <v>#REF!</v>
      </c>
      <c r="I15" t="e">
        <f t="shared" si="4"/>
        <v>#REF!</v>
      </c>
      <c r="J15" s="37" t="e">
        <f t="shared" si="5"/>
        <v>#REF!</v>
      </c>
      <c r="L15" t="e">
        <f>IF(#REF!&gt;=2,Strangdimensionierung!F15-F15/#REF!,0)</f>
        <v>#REF!</v>
      </c>
      <c r="M15" s="36" t="e">
        <f t="shared" si="6"/>
        <v>#REF!</v>
      </c>
      <c r="N15" s="37" t="e">
        <f t="shared" si="7"/>
        <v>#REF!</v>
      </c>
      <c r="O15" t="e">
        <f t="shared" si="8"/>
        <v>#REF!</v>
      </c>
      <c r="P15" s="37" t="e">
        <f t="shared" si="9"/>
        <v>#REF!</v>
      </c>
      <c r="R15" t="e">
        <f>IF(#REF!&gt;=3,Strangdimensionierung!F15-F15/#REF!*2,0)</f>
        <v>#REF!</v>
      </c>
      <c r="S15" s="36" t="e">
        <f t="shared" si="10"/>
        <v>#REF!</v>
      </c>
      <c r="T15" s="37" t="e">
        <f t="shared" si="11"/>
        <v>#REF!</v>
      </c>
      <c r="U15" t="e">
        <f t="shared" si="12"/>
        <v>#REF!</v>
      </c>
      <c r="V15" s="37" t="e">
        <f t="shared" si="13"/>
        <v>#REF!</v>
      </c>
      <c r="X15" t="e">
        <f>IF(#REF!&gt;=4,Strangdimensionierung!F15-F15/#REF!*3,0)</f>
        <v>#REF!</v>
      </c>
      <c r="Y15" s="36" t="e">
        <f t="shared" si="14"/>
        <v>#REF!</v>
      </c>
      <c r="Z15" s="37" t="e">
        <f t="shared" si="15"/>
        <v>#REF!</v>
      </c>
      <c r="AA15" t="e">
        <f t="shared" si="16"/>
        <v>#REF!</v>
      </c>
      <c r="AB15" s="37" t="e">
        <f t="shared" si="17"/>
        <v>#REF!</v>
      </c>
      <c r="AD15" t="e">
        <f>IF(#REF!&gt;=5,Strangdimensionierung!F15-F15/#REF!*4,0)</f>
        <v>#REF!</v>
      </c>
      <c r="AE15" s="36" t="e">
        <f t="shared" si="18"/>
        <v>#REF!</v>
      </c>
      <c r="AF15" s="37" t="e">
        <f t="shared" si="19"/>
        <v>#REF!</v>
      </c>
      <c r="AG15" t="e">
        <f t="shared" si="20"/>
        <v>#REF!</v>
      </c>
      <c r="AH15" s="37" t="e">
        <f t="shared" si="21"/>
        <v>#REF!</v>
      </c>
      <c r="AJ15" t="e">
        <f>IF(#REF!&gt;=6,Strangdimensionierung!F15-F15/#REF!*5,0)</f>
        <v>#REF!</v>
      </c>
      <c r="AK15" s="36" t="e">
        <f t="shared" si="22"/>
        <v>#REF!</v>
      </c>
      <c r="AL15" s="37" t="e">
        <f t="shared" si="23"/>
        <v>#REF!</v>
      </c>
      <c r="AM15" t="e">
        <f t="shared" si="24"/>
        <v>#REF!</v>
      </c>
      <c r="AN15" s="37" t="e">
        <f t="shared" si="25"/>
        <v>#REF!</v>
      </c>
    </row>
    <row r="20" spans="1:2">
      <c r="B20" t="s">
        <v>182</v>
      </c>
    </row>
    <row r="21" spans="1:2">
      <c r="A21" t="s">
        <v>160</v>
      </c>
      <c r="B21" t="e">
        <f>(B3+0.4)</f>
        <v>#REF!</v>
      </c>
    </row>
    <row r="22" spans="1:2">
      <c r="A22" t="s">
        <v>161</v>
      </c>
    </row>
    <row r="23" spans="1:2">
      <c r="A23" t="s">
        <v>162</v>
      </c>
    </row>
    <row r="24" spans="1:2">
      <c r="A24" t="s">
        <v>163</v>
      </c>
    </row>
    <row r="25" spans="1:2">
      <c r="A25" t="s">
        <v>164</v>
      </c>
    </row>
    <row r="27" spans="1:2">
      <c r="A27" s="1"/>
    </row>
  </sheetData>
  <mergeCells count="1">
    <mergeCell ref="A1:J1"/>
  </mergeCells>
  <pageMargins left="0.7" right="0.7" top="0.78740157499999996" bottom="0.78740157499999996" header="0.3" footer="0.3"/>
  <pageSetup paperSize="8" scale="36"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5"/>
  <sheetViews>
    <sheetView workbookViewId="0">
      <selection activeCell="B10" sqref="B10"/>
    </sheetView>
  </sheetViews>
  <sheetFormatPr baseColWidth="10" defaultRowHeight="15"/>
  <cols>
    <col min="1" max="1" width="25.140625" bestFit="1" customWidth="1"/>
  </cols>
  <sheetData>
    <row r="1" spans="1:10" ht="21">
      <c r="A1" s="215" t="s">
        <v>63</v>
      </c>
      <c r="B1" s="216"/>
      <c r="C1" s="216"/>
      <c r="D1" s="216"/>
      <c r="E1" s="216"/>
      <c r="F1" s="216"/>
      <c r="G1" s="216"/>
      <c r="H1" s="216"/>
      <c r="I1" s="216"/>
      <c r="J1" s="216"/>
    </row>
    <row r="6" spans="1:10">
      <c r="A6" t="s">
        <v>25</v>
      </c>
      <c r="B6">
        <v>6</v>
      </c>
    </row>
    <row r="7" spans="1:10">
      <c r="A7" t="s">
        <v>53</v>
      </c>
      <c r="B7">
        <v>90</v>
      </c>
      <c r="C7" t="s">
        <v>2</v>
      </c>
      <c r="D7">
        <f>B6*B7</f>
        <v>540</v>
      </c>
    </row>
    <row r="8" spans="1:10">
      <c r="A8" t="s">
        <v>54</v>
      </c>
      <c r="B8">
        <v>0.9</v>
      </c>
    </row>
    <row r="9" spans="1:10">
      <c r="A9" t="s">
        <v>55</v>
      </c>
      <c r="B9">
        <f>B6*B7*B8</f>
        <v>486</v>
      </c>
      <c r="C9" t="s">
        <v>2</v>
      </c>
    </row>
    <row r="10" spans="1:10">
      <c r="A10" t="s">
        <v>56</v>
      </c>
      <c r="B10">
        <v>3.54</v>
      </c>
      <c r="C10" t="s">
        <v>57</v>
      </c>
    </row>
    <row r="11" spans="1:10">
      <c r="A11" t="s">
        <v>58</v>
      </c>
    </row>
    <row r="12" spans="1:10">
      <c r="A12" t="s">
        <v>59</v>
      </c>
    </row>
    <row r="13" spans="1:10">
      <c r="A13" t="s">
        <v>60</v>
      </c>
      <c r="B13">
        <f>SQRT(4*B9/(B10*PI()*3600))</f>
        <v>0.22035368240642081</v>
      </c>
      <c r="C13" t="s">
        <v>20</v>
      </c>
    </row>
    <row r="14" spans="1:10">
      <c r="A14" t="s">
        <v>61</v>
      </c>
      <c r="B14" s="3">
        <v>0.25</v>
      </c>
      <c r="C14" t="s">
        <v>20</v>
      </c>
    </row>
    <row r="15" spans="1:10">
      <c r="A15" t="s">
        <v>62</v>
      </c>
      <c r="B15" s="4">
        <f>B9*4/(3600*B14^2*PI())</f>
        <v>2.7501974166279517</v>
      </c>
      <c r="C15" t="s">
        <v>57</v>
      </c>
    </row>
  </sheetData>
  <mergeCells count="1">
    <mergeCell ref="A1:J1"/>
  </mergeCells>
  <pageMargins left="0.7" right="0.7" top="0.78740157499999996" bottom="0.78740157499999996" header="0.3" footer="0.3"/>
  <pageSetup paperSize="9" scale="63"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30"/>
  <sheetViews>
    <sheetView workbookViewId="0">
      <selection activeCell="E8" sqref="E8"/>
    </sheetView>
  </sheetViews>
  <sheetFormatPr baseColWidth="10" defaultRowHeight="15"/>
  <cols>
    <col min="1" max="1" width="47.5703125" customWidth="1"/>
  </cols>
  <sheetData>
    <row r="1" spans="1:3" ht="23.25">
      <c r="A1" s="2" t="s">
        <v>0</v>
      </c>
    </row>
    <row r="3" spans="1:3">
      <c r="A3" s="1" t="s">
        <v>1</v>
      </c>
    </row>
    <row r="5" spans="1:3">
      <c r="A5" t="s">
        <v>3</v>
      </c>
      <c r="C5" t="s">
        <v>2</v>
      </c>
    </row>
    <row r="6" spans="1:3">
      <c r="A6" t="s">
        <v>4</v>
      </c>
      <c r="C6" t="s">
        <v>5</v>
      </c>
    </row>
    <row r="7" spans="1:3">
      <c r="A7" t="s">
        <v>7</v>
      </c>
      <c r="C7" t="s">
        <v>2</v>
      </c>
    </row>
    <row r="8" spans="1:3">
      <c r="A8" t="s">
        <v>8</v>
      </c>
      <c r="C8" t="s">
        <v>2</v>
      </c>
    </row>
    <row r="9" spans="1:3">
      <c r="A9" t="s">
        <v>9</v>
      </c>
      <c r="C9" t="s">
        <v>2</v>
      </c>
    </row>
    <row r="10" spans="1:3">
      <c r="A10" t="s">
        <v>10</v>
      </c>
      <c r="C10" t="s">
        <v>2</v>
      </c>
    </row>
    <row r="11" spans="1:3">
      <c r="A11" t="s">
        <v>11</v>
      </c>
      <c r="C11" t="s">
        <v>2</v>
      </c>
    </row>
    <row r="13" spans="1:3">
      <c r="A13" s="1" t="s">
        <v>6</v>
      </c>
    </row>
    <row r="14" spans="1:3">
      <c r="A14" s="1" t="s">
        <v>22</v>
      </c>
    </row>
    <row r="15" spans="1:3">
      <c r="A15" s="1" t="s">
        <v>12</v>
      </c>
    </row>
    <row r="16" spans="1:3">
      <c r="A16" t="s">
        <v>13</v>
      </c>
      <c r="C16" t="s">
        <v>20</v>
      </c>
    </row>
    <row r="17" spans="1:3">
      <c r="A17" t="s">
        <v>14</v>
      </c>
      <c r="C17" t="s">
        <v>20</v>
      </c>
    </row>
    <row r="18" spans="1:3">
      <c r="A18" t="s">
        <v>15</v>
      </c>
      <c r="C18" t="s">
        <v>20</v>
      </c>
    </row>
    <row r="19" spans="1:3">
      <c r="A19" s="1" t="s">
        <v>16</v>
      </c>
    </row>
    <row r="20" spans="1:3">
      <c r="A20" t="s">
        <v>17</v>
      </c>
      <c r="C20" t="s">
        <v>20</v>
      </c>
    </row>
    <row r="21" spans="1:3">
      <c r="A21" t="s">
        <v>15</v>
      </c>
      <c r="C21" t="s">
        <v>20</v>
      </c>
    </row>
    <row r="22" spans="1:3">
      <c r="A22" s="1" t="s">
        <v>18</v>
      </c>
    </row>
    <row r="23" spans="1:3">
      <c r="A23" t="s">
        <v>19</v>
      </c>
      <c r="C23" t="s">
        <v>20</v>
      </c>
    </row>
    <row r="24" spans="1:3">
      <c r="A24" t="s">
        <v>14</v>
      </c>
      <c r="C24" t="s">
        <v>20</v>
      </c>
    </row>
    <row r="25" spans="1:3">
      <c r="A25" t="s">
        <v>15</v>
      </c>
      <c r="C25" t="s">
        <v>20</v>
      </c>
    </row>
    <row r="27" spans="1:3">
      <c r="A27" s="1" t="s">
        <v>21</v>
      </c>
    </row>
    <row r="28" spans="1:3">
      <c r="A28" t="s">
        <v>19</v>
      </c>
      <c r="C28" t="s">
        <v>20</v>
      </c>
    </row>
    <row r="29" spans="1:3">
      <c r="A29" t="s">
        <v>14</v>
      </c>
      <c r="C29" t="s">
        <v>20</v>
      </c>
    </row>
    <row r="30" spans="1:3">
      <c r="A30" t="s">
        <v>15</v>
      </c>
      <c r="C30" t="s">
        <v>20</v>
      </c>
    </row>
  </sheetData>
  <pageMargins left="0.7" right="0.7" top="0.78740157499999996" bottom="0.78740157499999996" header="0.3" footer="0.3"/>
  <pageSetup paperSize="8" scale="62"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workbookViewId="0">
      <selection activeCell="B8" sqref="B8"/>
    </sheetView>
  </sheetViews>
  <sheetFormatPr baseColWidth="10" defaultRowHeight="15"/>
  <sheetData/>
  <pageMargins left="0.7" right="0.7" top="0.78740157499999996" bottom="0.78740157499999996" header="0.3" footer="0.3"/>
  <pageSetup paperSize="9" scale="82"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25"/>
  <sheetViews>
    <sheetView showGridLines="0" tabSelected="1" workbookViewId="0">
      <selection activeCell="O13" sqref="O13"/>
    </sheetView>
  </sheetViews>
  <sheetFormatPr baseColWidth="10" defaultRowHeight="11.25"/>
  <cols>
    <col min="1" max="14" width="11.42578125" style="5"/>
    <col min="15" max="15" width="12" style="5" bestFit="1" customWidth="1"/>
    <col min="16" max="24" width="11.42578125" style="5"/>
    <col min="25" max="44" width="0" style="9" hidden="1" customWidth="1"/>
    <col min="45" max="270" width="11.42578125" style="5"/>
    <col min="271" max="271" width="12" style="5" bestFit="1" customWidth="1"/>
    <col min="272" max="280" width="11.42578125" style="5"/>
    <col min="281" max="300" width="0" style="5" hidden="1" customWidth="1"/>
    <col min="301" max="526" width="11.42578125" style="5"/>
    <col min="527" max="527" width="12" style="5" bestFit="1" customWidth="1"/>
    <col min="528" max="536" width="11.42578125" style="5"/>
    <col min="537" max="556" width="0" style="5" hidden="1" customWidth="1"/>
    <col min="557" max="782" width="11.42578125" style="5"/>
    <col min="783" max="783" width="12" style="5" bestFit="1" customWidth="1"/>
    <col min="784" max="792" width="11.42578125" style="5"/>
    <col min="793" max="812" width="0" style="5" hidden="1" customWidth="1"/>
    <col min="813" max="1038" width="11.42578125" style="5"/>
    <col min="1039" max="1039" width="12" style="5" bestFit="1" customWidth="1"/>
    <col min="1040" max="1048" width="11.42578125" style="5"/>
    <col min="1049" max="1068" width="0" style="5" hidden="1" customWidth="1"/>
    <col min="1069" max="1294" width="11.42578125" style="5"/>
    <col min="1295" max="1295" width="12" style="5" bestFit="1" customWidth="1"/>
    <col min="1296" max="1304" width="11.42578125" style="5"/>
    <col min="1305" max="1324" width="0" style="5" hidden="1" customWidth="1"/>
    <col min="1325" max="1550" width="11.42578125" style="5"/>
    <col min="1551" max="1551" width="12" style="5" bestFit="1" customWidth="1"/>
    <col min="1552" max="1560" width="11.42578125" style="5"/>
    <col min="1561" max="1580" width="0" style="5" hidden="1" customWidth="1"/>
    <col min="1581" max="1806" width="11.42578125" style="5"/>
    <col min="1807" max="1807" width="12" style="5" bestFit="1" customWidth="1"/>
    <col min="1808" max="1816" width="11.42578125" style="5"/>
    <col min="1817" max="1836" width="0" style="5" hidden="1" customWidth="1"/>
    <col min="1837" max="2062" width="11.42578125" style="5"/>
    <col min="2063" max="2063" width="12" style="5" bestFit="1" customWidth="1"/>
    <col min="2064" max="2072" width="11.42578125" style="5"/>
    <col min="2073" max="2092" width="0" style="5" hidden="1" customWidth="1"/>
    <col min="2093" max="2318" width="11.42578125" style="5"/>
    <col min="2319" max="2319" width="12" style="5" bestFit="1" customWidth="1"/>
    <col min="2320" max="2328" width="11.42578125" style="5"/>
    <col min="2329" max="2348" width="0" style="5" hidden="1" customWidth="1"/>
    <col min="2349" max="2574" width="11.42578125" style="5"/>
    <col min="2575" max="2575" width="12" style="5" bestFit="1" customWidth="1"/>
    <col min="2576" max="2584" width="11.42578125" style="5"/>
    <col min="2585" max="2604" width="0" style="5" hidden="1" customWidth="1"/>
    <col min="2605" max="2830" width="11.42578125" style="5"/>
    <col min="2831" max="2831" width="12" style="5" bestFit="1" customWidth="1"/>
    <col min="2832" max="2840" width="11.42578125" style="5"/>
    <col min="2841" max="2860" width="0" style="5" hidden="1" customWidth="1"/>
    <col min="2861" max="3086" width="11.42578125" style="5"/>
    <col min="3087" max="3087" width="12" style="5" bestFit="1" customWidth="1"/>
    <col min="3088" max="3096" width="11.42578125" style="5"/>
    <col min="3097" max="3116" width="0" style="5" hidden="1" customWidth="1"/>
    <col min="3117" max="3342" width="11.42578125" style="5"/>
    <col min="3343" max="3343" width="12" style="5" bestFit="1" customWidth="1"/>
    <col min="3344" max="3352" width="11.42578125" style="5"/>
    <col min="3353" max="3372" width="0" style="5" hidden="1" customWidth="1"/>
    <col min="3373" max="3598" width="11.42578125" style="5"/>
    <col min="3599" max="3599" width="12" style="5" bestFit="1" customWidth="1"/>
    <col min="3600" max="3608" width="11.42578125" style="5"/>
    <col min="3609" max="3628" width="0" style="5" hidden="1" customWidth="1"/>
    <col min="3629" max="3854" width="11.42578125" style="5"/>
    <col min="3855" max="3855" width="12" style="5" bestFit="1" customWidth="1"/>
    <col min="3856" max="3864" width="11.42578125" style="5"/>
    <col min="3865" max="3884" width="0" style="5" hidden="1" customWidth="1"/>
    <col min="3885" max="4110" width="11.42578125" style="5"/>
    <col min="4111" max="4111" width="12" style="5" bestFit="1" customWidth="1"/>
    <col min="4112" max="4120" width="11.42578125" style="5"/>
    <col min="4121" max="4140" width="0" style="5" hidden="1" customWidth="1"/>
    <col min="4141" max="4366" width="11.42578125" style="5"/>
    <col min="4367" max="4367" width="12" style="5" bestFit="1" customWidth="1"/>
    <col min="4368" max="4376" width="11.42578125" style="5"/>
    <col min="4377" max="4396" width="0" style="5" hidden="1" customWidth="1"/>
    <col min="4397" max="4622" width="11.42578125" style="5"/>
    <col min="4623" max="4623" width="12" style="5" bestFit="1" customWidth="1"/>
    <col min="4624" max="4632" width="11.42578125" style="5"/>
    <col min="4633" max="4652" width="0" style="5" hidden="1" customWidth="1"/>
    <col min="4653" max="4878" width="11.42578125" style="5"/>
    <col min="4879" max="4879" width="12" style="5" bestFit="1" customWidth="1"/>
    <col min="4880" max="4888" width="11.42578125" style="5"/>
    <col min="4889" max="4908" width="0" style="5" hidden="1" customWidth="1"/>
    <col min="4909" max="5134" width="11.42578125" style="5"/>
    <col min="5135" max="5135" width="12" style="5" bestFit="1" customWidth="1"/>
    <col min="5136" max="5144" width="11.42578125" style="5"/>
    <col min="5145" max="5164" width="0" style="5" hidden="1" customWidth="1"/>
    <col min="5165" max="5390" width="11.42578125" style="5"/>
    <col min="5391" max="5391" width="12" style="5" bestFit="1" customWidth="1"/>
    <col min="5392" max="5400" width="11.42578125" style="5"/>
    <col min="5401" max="5420" width="0" style="5" hidden="1" customWidth="1"/>
    <col min="5421" max="5646" width="11.42578125" style="5"/>
    <col min="5647" max="5647" width="12" style="5" bestFit="1" customWidth="1"/>
    <col min="5648" max="5656" width="11.42578125" style="5"/>
    <col min="5657" max="5676" width="0" style="5" hidden="1" customWidth="1"/>
    <col min="5677" max="5902" width="11.42578125" style="5"/>
    <col min="5903" max="5903" width="12" style="5" bestFit="1" customWidth="1"/>
    <col min="5904" max="5912" width="11.42578125" style="5"/>
    <col min="5913" max="5932" width="0" style="5" hidden="1" customWidth="1"/>
    <col min="5933" max="6158" width="11.42578125" style="5"/>
    <col min="6159" max="6159" width="12" style="5" bestFit="1" customWidth="1"/>
    <col min="6160" max="6168" width="11.42578125" style="5"/>
    <col min="6169" max="6188" width="0" style="5" hidden="1" customWidth="1"/>
    <col min="6189" max="6414" width="11.42578125" style="5"/>
    <col min="6415" max="6415" width="12" style="5" bestFit="1" customWidth="1"/>
    <col min="6416" max="6424" width="11.42578125" style="5"/>
    <col min="6425" max="6444" width="0" style="5" hidden="1" customWidth="1"/>
    <col min="6445" max="6670" width="11.42578125" style="5"/>
    <col min="6671" max="6671" width="12" style="5" bestFit="1" customWidth="1"/>
    <col min="6672" max="6680" width="11.42578125" style="5"/>
    <col min="6681" max="6700" width="0" style="5" hidden="1" customWidth="1"/>
    <col min="6701" max="6926" width="11.42578125" style="5"/>
    <col min="6927" max="6927" width="12" style="5" bestFit="1" customWidth="1"/>
    <col min="6928" max="6936" width="11.42578125" style="5"/>
    <col min="6937" max="6956" width="0" style="5" hidden="1" customWidth="1"/>
    <col min="6957" max="7182" width="11.42578125" style="5"/>
    <col min="7183" max="7183" width="12" style="5" bestFit="1" customWidth="1"/>
    <col min="7184" max="7192" width="11.42578125" style="5"/>
    <col min="7193" max="7212" width="0" style="5" hidden="1" customWidth="1"/>
    <col min="7213" max="7438" width="11.42578125" style="5"/>
    <col min="7439" max="7439" width="12" style="5" bestFit="1" customWidth="1"/>
    <col min="7440" max="7448" width="11.42578125" style="5"/>
    <col min="7449" max="7468" width="0" style="5" hidden="1" customWidth="1"/>
    <col min="7469" max="7694" width="11.42578125" style="5"/>
    <col min="7695" max="7695" width="12" style="5" bestFit="1" customWidth="1"/>
    <col min="7696" max="7704" width="11.42578125" style="5"/>
    <col min="7705" max="7724" width="0" style="5" hidden="1" customWidth="1"/>
    <col min="7725" max="7950" width="11.42578125" style="5"/>
    <col min="7951" max="7951" width="12" style="5" bestFit="1" customWidth="1"/>
    <col min="7952" max="7960" width="11.42578125" style="5"/>
    <col min="7961" max="7980" width="0" style="5" hidden="1" customWidth="1"/>
    <col min="7981" max="8206" width="11.42578125" style="5"/>
    <col min="8207" max="8207" width="12" style="5" bestFit="1" customWidth="1"/>
    <col min="8208" max="8216" width="11.42578125" style="5"/>
    <col min="8217" max="8236" width="0" style="5" hidden="1" customWidth="1"/>
    <col min="8237" max="8462" width="11.42578125" style="5"/>
    <col min="8463" max="8463" width="12" style="5" bestFit="1" customWidth="1"/>
    <col min="8464" max="8472" width="11.42578125" style="5"/>
    <col min="8473" max="8492" width="0" style="5" hidden="1" customWidth="1"/>
    <col min="8493" max="8718" width="11.42578125" style="5"/>
    <col min="8719" max="8719" width="12" style="5" bestFit="1" customWidth="1"/>
    <col min="8720" max="8728" width="11.42578125" style="5"/>
    <col min="8729" max="8748" width="0" style="5" hidden="1" customWidth="1"/>
    <col min="8749" max="8974" width="11.42578125" style="5"/>
    <col min="8975" max="8975" width="12" style="5" bestFit="1" customWidth="1"/>
    <col min="8976" max="8984" width="11.42578125" style="5"/>
    <col min="8985" max="9004" width="0" style="5" hidden="1" customWidth="1"/>
    <col min="9005" max="9230" width="11.42578125" style="5"/>
    <col min="9231" max="9231" width="12" style="5" bestFit="1" customWidth="1"/>
    <col min="9232" max="9240" width="11.42578125" style="5"/>
    <col min="9241" max="9260" width="0" style="5" hidden="1" customWidth="1"/>
    <col min="9261" max="9486" width="11.42578125" style="5"/>
    <col min="9487" max="9487" width="12" style="5" bestFit="1" customWidth="1"/>
    <col min="9488" max="9496" width="11.42578125" style="5"/>
    <col min="9497" max="9516" width="0" style="5" hidden="1" customWidth="1"/>
    <col min="9517" max="9742" width="11.42578125" style="5"/>
    <col min="9743" max="9743" width="12" style="5" bestFit="1" customWidth="1"/>
    <col min="9744" max="9752" width="11.42578125" style="5"/>
    <col min="9753" max="9772" width="0" style="5" hidden="1" customWidth="1"/>
    <col min="9773" max="9998" width="11.42578125" style="5"/>
    <col min="9999" max="9999" width="12" style="5" bestFit="1" customWidth="1"/>
    <col min="10000" max="10008" width="11.42578125" style="5"/>
    <col min="10009" max="10028" width="0" style="5" hidden="1" customWidth="1"/>
    <col min="10029" max="10254" width="11.42578125" style="5"/>
    <col min="10255" max="10255" width="12" style="5" bestFit="1" customWidth="1"/>
    <col min="10256" max="10264" width="11.42578125" style="5"/>
    <col min="10265" max="10284" width="0" style="5" hidden="1" customWidth="1"/>
    <col min="10285" max="10510" width="11.42578125" style="5"/>
    <col min="10511" max="10511" width="12" style="5" bestFit="1" customWidth="1"/>
    <col min="10512" max="10520" width="11.42578125" style="5"/>
    <col min="10521" max="10540" width="0" style="5" hidden="1" customWidth="1"/>
    <col min="10541" max="10766" width="11.42578125" style="5"/>
    <col min="10767" max="10767" width="12" style="5" bestFit="1" customWidth="1"/>
    <col min="10768" max="10776" width="11.42578125" style="5"/>
    <col min="10777" max="10796" width="0" style="5" hidden="1" customWidth="1"/>
    <col min="10797" max="11022" width="11.42578125" style="5"/>
    <col min="11023" max="11023" width="12" style="5" bestFit="1" customWidth="1"/>
    <col min="11024" max="11032" width="11.42578125" style="5"/>
    <col min="11033" max="11052" width="0" style="5" hidden="1" customWidth="1"/>
    <col min="11053" max="11278" width="11.42578125" style="5"/>
    <col min="11279" max="11279" width="12" style="5" bestFit="1" customWidth="1"/>
    <col min="11280" max="11288" width="11.42578125" style="5"/>
    <col min="11289" max="11308" width="0" style="5" hidden="1" customWidth="1"/>
    <col min="11309" max="11534" width="11.42578125" style="5"/>
    <col min="11535" max="11535" width="12" style="5" bestFit="1" customWidth="1"/>
    <col min="11536" max="11544" width="11.42578125" style="5"/>
    <col min="11545" max="11564" width="0" style="5" hidden="1" customWidth="1"/>
    <col min="11565" max="11790" width="11.42578125" style="5"/>
    <col min="11791" max="11791" width="12" style="5" bestFit="1" customWidth="1"/>
    <col min="11792" max="11800" width="11.42578125" style="5"/>
    <col min="11801" max="11820" width="0" style="5" hidden="1" customWidth="1"/>
    <col min="11821" max="12046" width="11.42578125" style="5"/>
    <col min="12047" max="12047" width="12" style="5" bestFit="1" customWidth="1"/>
    <col min="12048" max="12056" width="11.42578125" style="5"/>
    <col min="12057" max="12076" width="0" style="5" hidden="1" customWidth="1"/>
    <col min="12077" max="12302" width="11.42578125" style="5"/>
    <col min="12303" max="12303" width="12" style="5" bestFit="1" customWidth="1"/>
    <col min="12304" max="12312" width="11.42578125" style="5"/>
    <col min="12313" max="12332" width="0" style="5" hidden="1" customWidth="1"/>
    <col min="12333" max="12558" width="11.42578125" style="5"/>
    <col min="12559" max="12559" width="12" style="5" bestFit="1" customWidth="1"/>
    <col min="12560" max="12568" width="11.42578125" style="5"/>
    <col min="12569" max="12588" width="0" style="5" hidden="1" customWidth="1"/>
    <col min="12589" max="12814" width="11.42578125" style="5"/>
    <col min="12815" max="12815" width="12" style="5" bestFit="1" customWidth="1"/>
    <col min="12816" max="12824" width="11.42578125" style="5"/>
    <col min="12825" max="12844" width="0" style="5" hidden="1" customWidth="1"/>
    <col min="12845" max="13070" width="11.42578125" style="5"/>
    <col min="13071" max="13071" width="12" style="5" bestFit="1" customWidth="1"/>
    <col min="13072" max="13080" width="11.42578125" style="5"/>
    <col min="13081" max="13100" width="0" style="5" hidden="1" customWidth="1"/>
    <col min="13101" max="13326" width="11.42578125" style="5"/>
    <col min="13327" max="13327" width="12" style="5" bestFit="1" customWidth="1"/>
    <col min="13328" max="13336" width="11.42578125" style="5"/>
    <col min="13337" max="13356" width="0" style="5" hidden="1" customWidth="1"/>
    <col min="13357" max="13582" width="11.42578125" style="5"/>
    <col min="13583" max="13583" width="12" style="5" bestFit="1" customWidth="1"/>
    <col min="13584" max="13592" width="11.42578125" style="5"/>
    <col min="13593" max="13612" width="0" style="5" hidden="1" customWidth="1"/>
    <col min="13613" max="13838" width="11.42578125" style="5"/>
    <col min="13839" max="13839" width="12" style="5" bestFit="1" customWidth="1"/>
    <col min="13840" max="13848" width="11.42578125" style="5"/>
    <col min="13849" max="13868" width="0" style="5" hidden="1" customWidth="1"/>
    <col min="13869" max="14094" width="11.42578125" style="5"/>
    <col min="14095" max="14095" width="12" style="5" bestFit="1" customWidth="1"/>
    <col min="14096" max="14104" width="11.42578125" style="5"/>
    <col min="14105" max="14124" width="0" style="5" hidden="1" customWidth="1"/>
    <col min="14125" max="14350" width="11.42578125" style="5"/>
    <col min="14351" max="14351" width="12" style="5" bestFit="1" customWidth="1"/>
    <col min="14352" max="14360" width="11.42578125" style="5"/>
    <col min="14361" max="14380" width="0" style="5" hidden="1" customWidth="1"/>
    <col min="14381" max="14606" width="11.42578125" style="5"/>
    <col min="14607" max="14607" width="12" style="5" bestFit="1" customWidth="1"/>
    <col min="14608" max="14616" width="11.42578125" style="5"/>
    <col min="14617" max="14636" width="0" style="5" hidden="1" customWidth="1"/>
    <col min="14637" max="14862" width="11.42578125" style="5"/>
    <col min="14863" max="14863" width="12" style="5" bestFit="1" customWidth="1"/>
    <col min="14864" max="14872" width="11.42578125" style="5"/>
    <col min="14873" max="14892" width="0" style="5" hidden="1" customWidth="1"/>
    <col min="14893" max="15118" width="11.42578125" style="5"/>
    <col min="15119" max="15119" width="12" style="5" bestFit="1" customWidth="1"/>
    <col min="15120" max="15128" width="11.42578125" style="5"/>
    <col min="15129" max="15148" width="0" style="5" hidden="1" customWidth="1"/>
    <col min="15149" max="15374" width="11.42578125" style="5"/>
    <col min="15375" max="15375" width="12" style="5" bestFit="1" customWidth="1"/>
    <col min="15376" max="15384" width="11.42578125" style="5"/>
    <col min="15385" max="15404" width="0" style="5" hidden="1" customWidth="1"/>
    <col min="15405" max="15630" width="11.42578125" style="5"/>
    <col min="15631" max="15631" width="12" style="5" bestFit="1" customWidth="1"/>
    <col min="15632" max="15640" width="11.42578125" style="5"/>
    <col min="15641" max="15660" width="0" style="5" hidden="1" customWidth="1"/>
    <col min="15661" max="15886" width="11.42578125" style="5"/>
    <col min="15887" max="15887" width="12" style="5" bestFit="1" customWidth="1"/>
    <col min="15888" max="15896" width="11.42578125" style="5"/>
    <col min="15897" max="15916" width="0" style="5" hidden="1" customWidth="1"/>
    <col min="15917" max="16142" width="11.42578125" style="5"/>
    <col min="16143" max="16143" width="12" style="5" bestFit="1" customWidth="1"/>
    <col min="16144" max="16152" width="11.42578125" style="5"/>
    <col min="16153" max="16172" width="0" style="5" hidden="1" customWidth="1"/>
    <col min="16173" max="16384" width="11.42578125" style="5"/>
  </cols>
  <sheetData>
    <row r="1" spans="1:44" ht="13.5" thickBot="1">
      <c r="P1" s="6" t="s">
        <v>64</v>
      </c>
      <c r="Q1" s="7"/>
      <c r="R1" s="7"/>
      <c r="S1" s="7" t="s">
        <v>65</v>
      </c>
      <c r="T1" s="8"/>
    </row>
    <row r="2" spans="1:44" ht="12" thickTop="1">
      <c r="P2" s="10" t="s">
        <v>66</v>
      </c>
      <c r="Q2" s="11"/>
      <c r="R2" s="12"/>
      <c r="S2" s="13">
        <v>0.01</v>
      </c>
      <c r="T2" s="12"/>
    </row>
    <row r="3" spans="1:44" ht="27">
      <c r="A3" s="14" t="s">
        <v>67</v>
      </c>
      <c r="B3" s="14"/>
      <c r="C3" s="15"/>
      <c r="D3" s="15"/>
      <c r="E3" s="15"/>
      <c r="F3" s="15"/>
      <c r="G3" s="15"/>
      <c r="H3" s="15"/>
      <c r="I3" s="15"/>
      <c r="J3" s="15"/>
      <c r="K3" s="15"/>
      <c r="L3" s="15"/>
      <c r="M3" s="15"/>
      <c r="N3" s="15"/>
      <c r="O3" s="15"/>
      <c r="P3" s="10" t="s">
        <v>68</v>
      </c>
      <c r="Q3" s="11"/>
      <c r="R3" s="12"/>
      <c r="S3" s="13">
        <v>0.15</v>
      </c>
      <c r="T3" s="12"/>
    </row>
    <row r="4" spans="1:44">
      <c r="P4" s="10" t="s">
        <v>69</v>
      </c>
      <c r="Q4" s="11"/>
      <c r="R4" s="12"/>
      <c r="S4" s="13">
        <v>0.5</v>
      </c>
      <c r="T4" s="12"/>
    </row>
    <row r="5" spans="1:44">
      <c r="P5" s="10" t="s">
        <v>70</v>
      </c>
      <c r="Q5" s="11"/>
      <c r="R5" s="12"/>
      <c r="S5" s="16" t="s">
        <v>71</v>
      </c>
      <c r="T5" s="12"/>
    </row>
    <row r="6" spans="1:44">
      <c r="P6" s="10" t="s">
        <v>72</v>
      </c>
      <c r="Q6" s="11"/>
      <c r="R6" s="12"/>
      <c r="S6" s="11" t="s">
        <v>73</v>
      </c>
      <c r="T6" s="12"/>
    </row>
    <row r="7" spans="1:44" ht="12" thickBot="1">
      <c r="P7" s="17" t="s">
        <v>74</v>
      </c>
      <c r="Q7" s="18"/>
      <c r="R7" s="19"/>
      <c r="S7" s="18" t="s">
        <v>75</v>
      </c>
      <c r="T7" s="19"/>
    </row>
    <row r="8" spans="1:44" ht="12.75">
      <c r="A8" s="20" t="s">
        <v>76</v>
      </c>
      <c r="B8" s="21"/>
      <c r="C8" s="21"/>
      <c r="D8" s="21"/>
      <c r="E8" s="21"/>
      <c r="F8" s="21"/>
      <c r="G8" s="21"/>
      <c r="H8" s="21"/>
      <c r="I8" s="21"/>
      <c r="J8" s="21"/>
      <c r="K8" s="21"/>
      <c r="L8" s="21"/>
      <c r="M8" s="21"/>
      <c r="N8" s="21"/>
      <c r="O8" s="21"/>
      <c r="P8" s="21"/>
      <c r="Q8" s="21"/>
      <c r="R8" s="21"/>
      <c r="S8" s="21"/>
      <c r="T8" s="21" t="s">
        <v>77</v>
      </c>
      <c r="U8" s="21" t="s">
        <v>78</v>
      </c>
      <c r="V8" s="22"/>
      <c r="W8" s="21"/>
      <c r="X8" s="21"/>
      <c r="Y8" s="23" t="s">
        <v>79</v>
      </c>
      <c r="Z8" s="23" t="s">
        <v>80</v>
      </c>
      <c r="AA8" s="23" t="s">
        <v>81</v>
      </c>
      <c r="AB8" s="23" t="s">
        <v>82</v>
      </c>
      <c r="AC8" s="23" t="s">
        <v>83</v>
      </c>
      <c r="AD8" s="23" t="s">
        <v>84</v>
      </c>
      <c r="AE8" s="23" t="s">
        <v>85</v>
      </c>
      <c r="AF8" s="23" t="s">
        <v>86</v>
      </c>
      <c r="AG8" s="23" t="s">
        <v>87</v>
      </c>
      <c r="AH8" s="23" t="s">
        <v>88</v>
      </c>
      <c r="AI8" s="23" t="s">
        <v>89</v>
      </c>
      <c r="AJ8" s="23" t="s">
        <v>90</v>
      </c>
      <c r="AK8" s="23" t="s">
        <v>91</v>
      </c>
      <c r="AL8" s="23" t="s">
        <v>92</v>
      </c>
      <c r="AM8" s="23" t="s">
        <v>93</v>
      </c>
      <c r="AN8" s="23" t="s">
        <v>94</v>
      </c>
      <c r="AO8" s="23" t="s">
        <v>95</v>
      </c>
      <c r="AP8" s="23" t="s">
        <v>96</v>
      </c>
      <c r="AQ8" s="23" t="s">
        <v>97</v>
      </c>
      <c r="AR8" s="23" t="s">
        <v>98</v>
      </c>
    </row>
    <row r="9" spans="1:44">
      <c r="A9" s="21"/>
      <c r="B9" s="21"/>
      <c r="C9" s="21"/>
      <c r="D9" s="21"/>
      <c r="E9" s="21" t="s">
        <v>99</v>
      </c>
      <c r="F9" s="21"/>
      <c r="G9" s="21"/>
      <c r="H9" s="21"/>
      <c r="I9" s="21" t="s">
        <v>100</v>
      </c>
      <c r="J9" s="21"/>
      <c r="K9" s="21"/>
      <c r="L9" s="21"/>
      <c r="M9" s="21"/>
      <c r="N9" s="21"/>
      <c r="O9" s="21"/>
      <c r="P9" s="21"/>
      <c r="Q9" s="21" t="s">
        <v>101</v>
      </c>
      <c r="R9" s="21" t="s">
        <v>102</v>
      </c>
      <c r="S9" s="21" t="s">
        <v>103</v>
      </c>
      <c r="T9" s="21" t="s">
        <v>104</v>
      </c>
      <c r="U9" s="21" t="s">
        <v>105</v>
      </c>
      <c r="V9" s="21"/>
      <c r="W9" s="21" t="s">
        <v>77</v>
      </c>
      <c r="X9" s="21" t="s">
        <v>78</v>
      </c>
      <c r="Y9" s="23"/>
      <c r="Z9" s="23"/>
      <c r="AA9" s="23"/>
      <c r="AB9" s="23"/>
      <c r="AC9" s="23"/>
    </row>
    <row r="10" spans="1:44" ht="15.75">
      <c r="A10" s="21"/>
      <c r="B10" s="21" t="s">
        <v>106</v>
      </c>
      <c r="C10" s="21" t="s">
        <v>13</v>
      </c>
      <c r="D10" s="21" t="s">
        <v>107</v>
      </c>
      <c r="E10" s="21" t="s">
        <v>108</v>
      </c>
      <c r="F10" s="21" t="s">
        <v>109</v>
      </c>
      <c r="G10" s="21" t="s">
        <v>110</v>
      </c>
      <c r="H10" s="21" t="s">
        <v>111</v>
      </c>
      <c r="I10" s="21" t="s">
        <v>112</v>
      </c>
      <c r="J10" s="21" t="s">
        <v>113</v>
      </c>
      <c r="K10" s="21" t="s">
        <v>114</v>
      </c>
      <c r="L10" s="21" t="s">
        <v>115</v>
      </c>
      <c r="M10" s="24" t="s">
        <v>116</v>
      </c>
      <c r="N10" s="21" t="s">
        <v>117</v>
      </c>
      <c r="O10" s="24" t="s">
        <v>118</v>
      </c>
      <c r="P10" s="21" t="s">
        <v>119</v>
      </c>
      <c r="Q10" s="21" t="s">
        <v>120</v>
      </c>
      <c r="R10" s="24" t="s">
        <v>121</v>
      </c>
      <c r="S10" s="24" t="s">
        <v>122</v>
      </c>
      <c r="T10" s="24" t="s">
        <v>123</v>
      </c>
      <c r="U10" s="24" t="s">
        <v>123</v>
      </c>
      <c r="V10" s="24" t="s">
        <v>124</v>
      </c>
      <c r="W10" s="24" t="s">
        <v>125</v>
      </c>
      <c r="X10" s="24" t="s">
        <v>125</v>
      </c>
      <c r="Y10" s="23" t="s">
        <v>126</v>
      </c>
      <c r="Z10" s="23" t="s">
        <v>126</v>
      </c>
      <c r="AA10" s="23" t="s">
        <v>126</v>
      </c>
      <c r="AB10" s="23" t="s">
        <v>126</v>
      </c>
      <c r="AC10" s="23" t="s">
        <v>126</v>
      </c>
      <c r="AD10" s="23" t="s">
        <v>126</v>
      </c>
      <c r="AE10" s="23" t="s">
        <v>126</v>
      </c>
      <c r="AF10" s="23" t="s">
        <v>126</v>
      </c>
      <c r="AG10" s="23" t="s">
        <v>126</v>
      </c>
      <c r="AH10" s="23" t="s">
        <v>126</v>
      </c>
      <c r="AI10" s="23" t="s">
        <v>126</v>
      </c>
      <c r="AJ10" s="23" t="s">
        <v>126</v>
      </c>
      <c r="AK10" s="23" t="s">
        <v>126</v>
      </c>
      <c r="AL10" s="23" t="s">
        <v>126</v>
      </c>
      <c r="AM10" s="23" t="s">
        <v>126</v>
      </c>
      <c r="AN10" s="23" t="s">
        <v>126</v>
      </c>
      <c r="AO10" s="23" t="s">
        <v>126</v>
      </c>
      <c r="AP10" s="23" t="s">
        <v>126</v>
      </c>
      <c r="AQ10" s="23" t="s">
        <v>126</v>
      </c>
      <c r="AR10" s="23" t="s">
        <v>126</v>
      </c>
    </row>
    <row r="11" spans="1:44" ht="15.75" thickBot="1">
      <c r="A11" s="21"/>
      <c r="B11" s="21"/>
      <c r="C11" s="21" t="s">
        <v>127</v>
      </c>
      <c r="D11" s="25" t="s">
        <v>128</v>
      </c>
      <c r="E11" s="21" t="s">
        <v>129</v>
      </c>
      <c r="F11" s="21" t="s">
        <v>130</v>
      </c>
      <c r="G11" s="21" t="s">
        <v>131</v>
      </c>
      <c r="H11" s="21"/>
      <c r="I11" s="21" t="s">
        <v>129</v>
      </c>
      <c r="J11" s="21" t="s">
        <v>130</v>
      </c>
      <c r="K11" s="21"/>
      <c r="L11" s="21" t="s">
        <v>132</v>
      </c>
      <c r="M11" s="24"/>
      <c r="N11" s="21" t="s">
        <v>133</v>
      </c>
      <c r="O11" s="21" t="s">
        <v>134</v>
      </c>
      <c r="P11" s="21"/>
      <c r="Q11" s="21" t="s">
        <v>135</v>
      </c>
      <c r="R11" s="21" t="s">
        <v>136</v>
      </c>
      <c r="S11" s="21" t="s">
        <v>137</v>
      </c>
      <c r="T11" s="21" t="s">
        <v>138</v>
      </c>
      <c r="U11" s="21" t="s">
        <v>138</v>
      </c>
      <c r="V11" s="21" t="s">
        <v>134</v>
      </c>
      <c r="W11" s="21" t="s">
        <v>134</v>
      </c>
      <c r="X11" s="21" t="s">
        <v>134</v>
      </c>
      <c r="Y11" s="23"/>
      <c r="Z11" s="23"/>
      <c r="AA11" s="23"/>
      <c r="AB11" s="23"/>
      <c r="AC11" s="23"/>
    </row>
    <row r="12" spans="1:44" ht="21.75" thickTop="1" thickBot="1">
      <c r="A12" s="21"/>
      <c r="B12" s="21" t="s">
        <v>139</v>
      </c>
      <c r="C12" s="26">
        <v>1</v>
      </c>
      <c r="D12" s="21">
        <f>+G12*F12*3600</f>
        <v>154.62526341887263</v>
      </c>
      <c r="E12" s="27">
        <v>125</v>
      </c>
      <c r="F12" s="21">
        <f t="shared" ref="F12:F24" si="0">PI()*(0.001*E12)^2/4</f>
        <v>1.2271846303085129E-2</v>
      </c>
      <c r="G12" s="26">
        <v>3.5</v>
      </c>
      <c r="H12" s="21"/>
      <c r="I12" s="21"/>
      <c r="J12" s="21"/>
      <c r="K12" s="21"/>
      <c r="L12" s="28">
        <v>50</v>
      </c>
      <c r="M12" s="21"/>
      <c r="N12" s="22">
        <f t="shared" ref="N12:N24" si="1">+G12*E12*0.001/Q12</f>
        <v>24288.688410825813</v>
      </c>
      <c r="O12" s="29">
        <f>+IF(N12&gt;2300,X12,V12)</f>
        <v>1.4639230990557925</v>
      </c>
      <c r="P12" s="30" t="str">
        <f t="shared" ref="P12:P21" si="2">IF(N12&gt;2300,"turbulent","laminar")</f>
        <v>turbulent</v>
      </c>
      <c r="Q12" s="22">
        <f t="shared" ref="Q12:Q21" si="3">+L12*0.00000009625+0.0000132</f>
        <v>1.8012500000000001E-5</v>
      </c>
      <c r="R12" s="21">
        <f t="shared" ref="R12:R21" si="4">101325/(287.1*(273.15+L12))</f>
        <v>1.0921423791501208</v>
      </c>
      <c r="S12" s="31">
        <v>0.15</v>
      </c>
      <c r="T12" s="32">
        <f>0.3164/(N12^(0.25))</f>
        <v>2.5344601024827891E-2</v>
      </c>
      <c r="U12" s="22">
        <f>1/AR12^2</f>
        <v>2.7355390820592729E-2</v>
      </c>
      <c r="V12" s="22">
        <f>32*Q12*R12*G12*C12/(E12*0.001)^2</f>
        <v>0.14101043428463705</v>
      </c>
      <c r="W12" s="21">
        <f>+C12*G12^2*R12*T12/(2*E12*0.001)</f>
        <v>1.3563157302314401</v>
      </c>
      <c r="X12" s="21">
        <f>+C12*G12^2*R12*U12/(2*E12*0.001)</f>
        <v>1.4639230990557925</v>
      </c>
      <c r="Y12" s="33">
        <f>-2*LOG(S12/(E12*3.71)+2.51/(N12*SQRT(T12)))</f>
        <v>6.0241555542475949</v>
      </c>
      <c r="Z12" s="33">
        <f>-2*LOG(S12/(E12*3.71)+2.51/(N12*1/(Y12)))</f>
        <v>6.0482286618140551</v>
      </c>
      <c r="AA12" s="33">
        <f>-2*LOG(S12/(E12*3.71)+2.51/(N12*1/(Z12)))</f>
        <v>6.0459474793112591</v>
      </c>
      <c r="AB12" s="33">
        <f>-2*LOG(S12/(E12*3.71)+2.51/(N12*1/(AA12)))</f>
        <v>6.0461633887918333</v>
      </c>
      <c r="AC12" s="33">
        <f>-2*LOG($S$12/($E$12*3.71)+2.51/($N$12*1/(AB12)))</f>
        <v>6.0461429510804212</v>
      </c>
      <c r="AD12" s="33">
        <f t="shared" ref="AD12:AR12" si="5">-2*LOG($S$12/($E$12*3.71)+2.51/($N$12*1/(AC12)))</f>
        <v>6.0461448856670712</v>
      </c>
      <c r="AE12" s="33">
        <f t="shared" si="5"/>
        <v>6.0461447025433737</v>
      </c>
      <c r="AF12" s="33">
        <f t="shared" si="5"/>
        <v>6.0461447198774572</v>
      </c>
      <c r="AG12" s="33">
        <f t="shared" si="5"/>
        <v>6.0461447182366506</v>
      </c>
      <c r="AH12" s="33">
        <f t="shared" si="5"/>
        <v>6.0461447183919663</v>
      </c>
      <c r="AI12" s="33">
        <f t="shared" si="5"/>
        <v>6.0461447183772643</v>
      </c>
      <c r="AJ12" s="33">
        <f t="shared" si="5"/>
        <v>6.0461447183786561</v>
      </c>
      <c r="AK12" s="33">
        <f t="shared" si="5"/>
        <v>6.0461447183785246</v>
      </c>
      <c r="AL12" s="33">
        <f t="shared" si="5"/>
        <v>6.0461447183785362</v>
      </c>
      <c r="AM12" s="33">
        <f t="shared" si="5"/>
        <v>6.0461447183785353</v>
      </c>
      <c r="AN12" s="33">
        <f t="shared" si="5"/>
        <v>6.0461447183785353</v>
      </c>
      <c r="AO12" s="33">
        <f t="shared" si="5"/>
        <v>6.0461447183785353</v>
      </c>
      <c r="AP12" s="33">
        <f t="shared" si="5"/>
        <v>6.0461447183785353</v>
      </c>
      <c r="AQ12" s="33">
        <f t="shared" si="5"/>
        <v>6.0461447183785353</v>
      </c>
      <c r="AR12" s="33">
        <f t="shared" si="5"/>
        <v>6.0461447183785353</v>
      </c>
    </row>
    <row r="13" spans="1:44" ht="21.75" thickTop="1" thickBot="1">
      <c r="A13" s="21"/>
      <c r="B13" s="21" t="s">
        <v>139</v>
      </c>
      <c r="C13" s="26">
        <v>3</v>
      </c>
      <c r="D13" s="26">
        <v>130</v>
      </c>
      <c r="E13" s="27">
        <v>125</v>
      </c>
      <c r="F13" s="21">
        <f t="shared" si="0"/>
        <v>1.2271846303085129E-2</v>
      </c>
      <c r="G13" s="21">
        <f>+D13/(3600*F13)</f>
        <v>2.9425980589434872</v>
      </c>
      <c r="H13" s="21"/>
      <c r="I13" s="21"/>
      <c r="J13" s="21"/>
      <c r="K13" s="21"/>
      <c r="L13" s="28">
        <v>50</v>
      </c>
      <c r="M13" s="21"/>
      <c r="N13" s="22">
        <f t="shared" si="1"/>
        <v>20420.52782056549</v>
      </c>
      <c r="O13" s="29">
        <f>+IF(N13&gt;2300,X13,V13)</f>
        <v>3.2018661277846734</v>
      </c>
      <c r="P13" s="30" t="str">
        <f t="shared" si="2"/>
        <v>turbulent</v>
      </c>
      <c r="Q13" s="22">
        <f t="shared" si="3"/>
        <v>1.8012500000000001E-5</v>
      </c>
      <c r="R13" s="21">
        <f t="shared" si="4"/>
        <v>1.0921423791501208</v>
      </c>
      <c r="S13" s="31">
        <v>0.15</v>
      </c>
      <c r="T13" s="32">
        <f>0.3164/(N13^(0.25))</f>
        <v>2.6467915166056372E-2</v>
      </c>
      <c r="U13" s="22">
        <f>1/AR13^2</f>
        <v>2.8215046853674933E-2</v>
      </c>
      <c r="V13" s="22">
        <f>32*Q13*R13*G13*C13/(E13*0.001)^2</f>
        <v>0.35566031161435807</v>
      </c>
      <c r="W13" s="21">
        <f>+C13*G13^2*R13*T13/(2*E13*0.001)</f>
        <v>3.0036002237662816</v>
      </c>
      <c r="X13" s="21">
        <f>+C13*G13^2*R13*U13/(2*E13*0.001)</f>
        <v>3.2018661277846734</v>
      </c>
      <c r="Y13" s="33">
        <f>-2*LOG(S13/(E13*3.71)+2.51/(N13*SQRT(T13)))</f>
        <v>5.9339798558535515</v>
      </c>
      <c r="Z13" s="33">
        <f>-2*LOG(S13/(E13*3.71)+2.51/(N13*1/(Y13)))</f>
        <v>5.9552848056275574</v>
      </c>
      <c r="AA13" s="33">
        <f>-2*LOG(S13/(E13*3.71)+2.51/(N13*1/(Z13)))</f>
        <v>5.9531270392116289</v>
      </c>
      <c r="AB13" s="33">
        <f>-2*LOG(S13/(E13*3.71)+2.51/(N13*1/(AA13)))</f>
        <v>5.9533453341102076</v>
      </c>
      <c r="AC13" s="33">
        <f>-2*LOG($S$13/($E$13*3.71)+2.51/($N$13*1/(AB13)))</f>
        <v>5.9533232473611406</v>
      </c>
      <c r="AD13" s="33">
        <f t="shared" ref="AD13:AR13" si="6">-2*LOG($S$13/($E$13*3.71)+2.51/($N$13*1/(AC13)))</f>
        <v>5.9533254820396087</v>
      </c>
      <c r="AE13" s="33">
        <f t="shared" si="6"/>
        <v>5.9533252559405296</v>
      </c>
      <c r="AF13" s="33">
        <f t="shared" si="6"/>
        <v>5.9533252788166564</v>
      </c>
      <c r="AG13" s="33">
        <f t="shared" si="6"/>
        <v>5.9533252765021079</v>
      </c>
      <c r="AH13" s="33">
        <f t="shared" si="6"/>
        <v>5.9533252767362885</v>
      </c>
      <c r="AI13" s="33">
        <f t="shared" si="6"/>
        <v>5.9533252767125946</v>
      </c>
      <c r="AJ13" s="33">
        <f t="shared" si="6"/>
        <v>5.9533252767149918</v>
      </c>
      <c r="AK13" s="33">
        <f t="shared" si="6"/>
        <v>5.9533252767147493</v>
      </c>
      <c r="AL13" s="33">
        <f t="shared" si="6"/>
        <v>5.9533252767147733</v>
      </c>
      <c r="AM13" s="33">
        <f t="shared" si="6"/>
        <v>5.9533252767147715</v>
      </c>
      <c r="AN13" s="33">
        <f t="shared" si="6"/>
        <v>5.9533252767147715</v>
      </c>
      <c r="AO13" s="33">
        <f t="shared" si="6"/>
        <v>5.9533252767147715</v>
      </c>
      <c r="AP13" s="33">
        <f t="shared" si="6"/>
        <v>5.9533252767147715</v>
      </c>
      <c r="AQ13" s="33">
        <f t="shared" si="6"/>
        <v>5.9533252767147715</v>
      </c>
      <c r="AR13" s="33">
        <f t="shared" si="6"/>
        <v>5.9533252767147715</v>
      </c>
    </row>
    <row r="14" spans="1:44" ht="21.75" thickTop="1" thickBot="1">
      <c r="A14" s="21"/>
      <c r="B14" s="21" t="s">
        <v>140</v>
      </c>
      <c r="C14" s="21"/>
      <c r="D14" s="26">
        <v>120</v>
      </c>
      <c r="E14" s="27">
        <v>125</v>
      </c>
      <c r="F14" s="21">
        <f t="shared" si="0"/>
        <v>1.2271846303085129E-2</v>
      </c>
      <c r="G14" s="21">
        <f>+D14/(3600*F14)</f>
        <v>2.7162443621016807</v>
      </c>
      <c r="H14" s="21"/>
      <c r="I14" s="21"/>
      <c r="J14" s="21"/>
      <c r="K14" s="21"/>
      <c r="L14" s="28">
        <v>50</v>
      </c>
      <c r="M14" s="31">
        <v>0.24</v>
      </c>
      <c r="N14" s="22">
        <f t="shared" si="1"/>
        <v>18849.717988214303</v>
      </c>
      <c r="O14" s="29">
        <f t="shared" ref="O14:O20" si="7">0.5*M14*R14*G14^2</f>
        <v>0.96693700579775044</v>
      </c>
      <c r="P14" s="30" t="str">
        <f t="shared" si="2"/>
        <v>turbulent</v>
      </c>
      <c r="Q14" s="22">
        <f t="shared" si="3"/>
        <v>1.8012500000000001E-5</v>
      </c>
      <c r="R14" s="21">
        <f t="shared" si="4"/>
        <v>1.0921423791501208</v>
      </c>
      <c r="S14" s="22"/>
      <c r="T14" s="22"/>
      <c r="U14" s="21"/>
      <c r="V14" s="21"/>
      <c r="W14" s="21"/>
      <c r="X14" s="21"/>
      <c r="Y14" s="23"/>
      <c r="Z14" s="23"/>
      <c r="AA14" s="23"/>
      <c r="AB14" s="23"/>
      <c r="AC14" s="23"/>
    </row>
    <row r="15" spans="1:44" ht="21.75" thickTop="1" thickBot="1">
      <c r="A15" s="21" t="s">
        <v>141</v>
      </c>
      <c r="B15" s="21" t="s">
        <v>142</v>
      </c>
      <c r="C15" s="21"/>
      <c r="D15" s="26">
        <v>120</v>
      </c>
      <c r="E15" s="27">
        <v>125</v>
      </c>
      <c r="F15" s="21">
        <f t="shared" si="0"/>
        <v>1.2271846303085129E-2</v>
      </c>
      <c r="G15" s="21">
        <f t="shared" ref="G15:G21" si="8">+D15/(3600*F15)</f>
        <v>2.7162443621016807</v>
      </c>
      <c r="H15" s="26">
        <v>30</v>
      </c>
      <c r="I15" s="27">
        <v>100</v>
      </c>
      <c r="J15" s="21">
        <f>PI()*(0.001*I15)^2/4</f>
        <v>7.8539816339744835E-3</v>
      </c>
      <c r="K15" s="21">
        <f>+H15/(3600*J15)</f>
        <v>1.0610329539459689</v>
      </c>
      <c r="L15" s="28">
        <v>50</v>
      </c>
      <c r="M15" s="21">
        <f>1-0.7*(H15/D15)+1*(H15/D15)^2</f>
        <v>0.88749999999999996</v>
      </c>
      <c r="N15" s="22">
        <f t="shared" si="1"/>
        <v>18849.717988214303</v>
      </c>
      <c r="O15" s="29">
        <f t="shared" si="7"/>
        <v>3.5756524693562648</v>
      </c>
      <c r="P15" s="30" t="str">
        <f t="shared" si="2"/>
        <v>turbulent</v>
      </c>
      <c r="Q15" s="22">
        <f t="shared" si="3"/>
        <v>1.8012500000000001E-5</v>
      </c>
      <c r="R15" s="21">
        <f t="shared" si="4"/>
        <v>1.0921423791501208</v>
      </c>
      <c r="S15" s="21"/>
      <c r="T15" s="21"/>
      <c r="U15" s="21"/>
      <c r="V15" s="21"/>
      <c r="W15" s="21"/>
      <c r="X15" s="21"/>
      <c r="Y15" s="23"/>
      <c r="Z15" s="23"/>
      <c r="AA15" s="23"/>
      <c r="AB15" s="23"/>
      <c r="AC15" s="23"/>
    </row>
    <row r="16" spans="1:44" ht="21.75" thickTop="1" thickBot="1">
      <c r="A16" s="21" t="s">
        <v>141</v>
      </c>
      <c r="B16" s="21" t="s">
        <v>143</v>
      </c>
      <c r="C16" s="21"/>
      <c r="D16" s="26">
        <v>120</v>
      </c>
      <c r="E16" s="27">
        <v>125</v>
      </c>
      <c r="F16" s="21">
        <f t="shared" si="0"/>
        <v>1.2271846303085129E-2</v>
      </c>
      <c r="G16" s="21">
        <f t="shared" si="8"/>
        <v>2.7162443621016807</v>
      </c>
      <c r="H16" s="26">
        <v>30</v>
      </c>
      <c r="I16" s="27">
        <v>100</v>
      </c>
      <c r="J16" s="21">
        <f>PI()*(0.001*I16)^2/4</f>
        <v>7.8539816339744835E-3</v>
      </c>
      <c r="K16" s="21">
        <f>+H16/(3600*J16)</f>
        <v>1.0610329539459689</v>
      </c>
      <c r="L16" s="28">
        <v>50</v>
      </c>
      <c r="M16" s="21">
        <f>0.05-0.9*(H16/D16)+1.3*(H16/D16)^2</f>
        <v>-9.3749999999999986E-2</v>
      </c>
      <c r="N16" s="22">
        <f t="shared" si="1"/>
        <v>18849.717988214303</v>
      </c>
      <c r="O16" s="29">
        <f t="shared" si="7"/>
        <v>-0.3777097678897462</v>
      </c>
      <c r="P16" s="30" t="str">
        <f t="shared" si="2"/>
        <v>turbulent</v>
      </c>
      <c r="Q16" s="22">
        <f t="shared" si="3"/>
        <v>1.8012500000000001E-5</v>
      </c>
      <c r="R16" s="21">
        <f t="shared" si="4"/>
        <v>1.0921423791501208</v>
      </c>
      <c r="S16" s="21"/>
      <c r="T16" s="21"/>
      <c r="U16" s="21"/>
      <c r="V16" s="21"/>
      <c r="W16" s="21"/>
      <c r="X16" s="21"/>
      <c r="Y16" s="23"/>
      <c r="Z16" s="23"/>
      <c r="AA16" s="23"/>
      <c r="AB16" s="23"/>
      <c r="AC16" s="23"/>
    </row>
    <row r="17" spans="1:29" ht="21.75" thickTop="1" thickBot="1">
      <c r="A17" s="21"/>
      <c r="B17" s="21" t="s">
        <v>144</v>
      </c>
      <c r="C17" s="21"/>
      <c r="D17" s="26">
        <v>120</v>
      </c>
      <c r="E17" s="27">
        <v>125</v>
      </c>
      <c r="F17" s="21">
        <f t="shared" si="0"/>
        <v>1.2271846303085129E-2</v>
      </c>
      <c r="G17" s="21">
        <f t="shared" si="8"/>
        <v>2.7162443621016807</v>
      </c>
      <c r="H17" s="21"/>
      <c r="I17" s="21"/>
      <c r="J17" s="21"/>
      <c r="K17" s="21"/>
      <c r="L17" s="28">
        <v>50</v>
      </c>
      <c r="M17" s="34">
        <v>1.4</v>
      </c>
      <c r="N17" s="22">
        <f t="shared" si="1"/>
        <v>18849.717988214303</v>
      </c>
      <c r="O17" s="29">
        <f t="shared" si="7"/>
        <v>5.6404658671535444</v>
      </c>
      <c r="P17" s="30" t="str">
        <f t="shared" si="2"/>
        <v>turbulent</v>
      </c>
      <c r="Q17" s="22">
        <f t="shared" si="3"/>
        <v>1.8012500000000001E-5</v>
      </c>
      <c r="R17" s="21">
        <f t="shared" si="4"/>
        <v>1.0921423791501208</v>
      </c>
      <c r="S17" s="21"/>
      <c r="T17" s="21"/>
      <c r="U17" s="21"/>
      <c r="V17" s="21"/>
      <c r="W17" s="21"/>
      <c r="X17" s="21"/>
      <c r="Y17" s="23"/>
      <c r="Z17" s="23"/>
      <c r="AA17" s="23"/>
      <c r="AB17" s="23"/>
      <c r="AC17" s="23"/>
    </row>
    <row r="18" spans="1:29" ht="21.75" thickTop="1" thickBot="1">
      <c r="A18" s="21" t="s">
        <v>145</v>
      </c>
      <c r="B18" s="21" t="s">
        <v>142</v>
      </c>
      <c r="C18" s="21"/>
      <c r="D18" s="26">
        <v>120</v>
      </c>
      <c r="E18" s="27">
        <v>125</v>
      </c>
      <c r="F18" s="21">
        <f t="shared" si="0"/>
        <v>1.2271846303085129E-2</v>
      </c>
      <c r="G18" s="21">
        <f>+D18/(3600*F18)</f>
        <v>2.7162443621016807</v>
      </c>
      <c r="H18" s="26">
        <v>30</v>
      </c>
      <c r="I18" s="27">
        <v>100</v>
      </c>
      <c r="J18" s="21">
        <f>PI()*(0.001*I18)^2/4</f>
        <v>7.8539816339744835E-3</v>
      </c>
      <c r="K18" s="21">
        <f>+H18/(3600*J18)</f>
        <v>1.0610329539459689</v>
      </c>
      <c r="L18" s="28">
        <v>50</v>
      </c>
      <c r="M18" s="21">
        <f>-1+3.1*(H18/D18)-1.2*(H18/D18)^2</f>
        <v>-0.3</v>
      </c>
      <c r="N18" s="22">
        <f t="shared" si="1"/>
        <v>18849.717988214303</v>
      </c>
      <c r="O18" s="29">
        <f t="shared" si="7"/>
        <v>-1.208671257247188</v>
      </c>
      <c r="P18" s="30" t="str">
        <f>IF(N18&gt;2300,"turbulent","laminar")</f>
        <v>turbulent</v>
      </c>
      <c r="Q18" s="22">
        <f>+L18*0.00000009625+0.0000132</f>
        <v>1.8012500000000001E-5</v>
      </c>
      <c r="R18" s="21">
        <f>101325/(287.1*(273.15+L18))</f>
        <v>1.0921423791501208</v>
      </c>
      <c r="S18" s="21"/>
      <c r="T18" s="21"/>
      <c r="U18" s="21"/>
      <c r="V18" s="21"/>
      <c r="W18" s="21"/>
      <c r="X18" s="21"/>
      <c r="Y18" s="23"/>
      <c r="Z18" s="23"/>
      <c r="AA18" s="23"/>
      <c r="AB18" s="23"/>
      <c r="AC18" s="23"/>
    </row>
    <row r="19" spans="1:29" ht="21.75" thickTop="1" thickBot="1">
      <c r="A19" s="21" t="s">
        <v>145</v>
      </c>
      <c r="B19" s="21" t="s">
        <v>143</v>
      </c>
      <c r="C19" s="21"/>
      <c r="D19" s="26">
        <v>120</v>
      </c>
      <c r="E19" s="27">
        <v>125</v>
      </c>
      <c r="F19" s="21">
        <f t="shared" si="0"/>
        <v>1.2271846303085129E-2</v>
      </c>
      <c r="G19" s="21">
        <f>+D19/(3600*F19)</f>
        <v>2.7162443621016807</v>
      </c>
      <c r="H19" s="26">
        <v>30</v>
      </c>
      <c r="I19" s="27">
        <v>100</v>
      </c>
      <c r="J19" s="21">
        <f>PI()*(0.001*I19)^2/4</f>
        <v>7.8539816339744835E-3</v>
      </c>
      <c r="K19" s="21">
        <f>+H19/(3600*J19)</f>
        <v>1.0610329539459689</v>
      </c>
      <c r="L19" s="28">
        <v>50</v>
      </c>
      <c r="M19" s="21">
        <f>0.05+0.75*(H19/D19)-0.2*(H19/D19)^2</f>
        <v>0.22499999999999998</v>
      </c>
      <c r="N19" s="22">
        <f t="shared" si="1"/>
        <v>18849.717988214303</v>
      </c>
      <c r="O19" s="29">
        <f t="shared" si="7"/>
        <v>0.90650344293539098</v>
      </c>
      <c r="P19" s="30" t="str">
        <f>IF(N19&gt;2300,"turbulent","laminar")</f>
        <v>turbulent</v>
      </c>
      <c r="Q19" s="22">
        <f>+L19*0.00000009625+0.0000132</f>
        <v>1.8012500000000001E-5</v>
      </c>
      <c r="R19" s="21">
        <f>101325/(287.1*(273.15+L19))</f>
        <v>1.0921423791501208</v>
      </c>
      <c r="S19" s="21"/>
      <c r="T19" s="21"/>
      <c r="U19" s="21"/>
      <c r="V19" s="21"/>
      <c r="W19" s="21"/>
      <c r="X19" s="21"/>
      <c r="Y19" s="23"/>
      <c r="Z19" s="23"/>
      <c r="AA19" s="23"/>
      <c r="AB19" s="23"/>
      <c r="AC19" s="23"/>
    </row>
    <row r="20" spans="1:29" ht="21.75" thickTop="1" thickBot="1">
      <c r="A20" s="21"/>
      <c r="B20" s="21" t="s">
        <v>144</v>
      </c>
      <c r="C20" s="21"/>
      <c r="D20" s="26">
        <v>120</v>
      </c>
      <c r="E20" s="27">
        <v>125</v>
      </c>
      <c r="F20" s="21">
        <f t="shared" si="0"/>
        <v>1.2271846303085129E-2</v>
      </c>
      <c r="G20" s="21">
        <f>+D20/(3600*F20)</f>
        <v>2.7162443621016807</v>
      </c>
      <c r="H20" s="21"/>
      <c r="I20" s="21"/>
      <c r="J20" s="21"/>
      <c r="K20" s="21"/>
      <c r="L20" s="28">
        <v>50</v>
      </c>
      <c r="M20" s="34">
        <v>1.4</v>
      </c>
      <c r="N20" s="22">
        <f t="shared" si="1"/>
        <v>18849.717988214303</v>
      </c>
      <c r="O20" s="29">
        <f t="shared" si="7"/>
        <v>5.6404658671535444</v>
      </c>
      <c r="P20" s="30" t="str">
        <f>IF(N20&gt;2300,"turbulent","laminar")</f>
        <v>turbulent</v>
      </c>
      <c r="Q20" s="22">
        <f>+L20*0.00000009625+0.0000132</f>
        <v>1.8012500000000001E-5</v>
      </c>
      <c r="R20" s="21">
        <f>101325/(287.1*(273.15+L20))</f>
        <v>1.0921423791501208</v>
      </c>
      <c r="S20" s="21"/>
      <c r="T20" s="21"/>
      <c r="U20" s="21"/>
      <c r="V20" s="21"/>
      <c r="W20" s="21"/>
      <c r="X20" s="21"/>
      <c r="Y20" s="23"/>
      <c r="Z20" s="23"/>
      <c r="AA20" s="23"/>
      <c r="AB20" s="23"/>
      <c r="AC20" s="23"/>
    </row>
    <row r="21" spans="1:29" ht="21.75" thickTop="1" thickBot="1">
      <c r="A21" s="21"/>
      <c r="B21" s="35" t="s">
        <v>146</v>
      </c>
      <c r="C21" s="21"/>
      <c r="D21" s="26">
        <v>120</v>
      </c>
      <c r="E21" s="27">
        <v>125</v>
      </c>
      <c r="F21" s="21">
        <f t="shared" si="0"/>
        <v>1.2271846303085129E-2</v>
      </c>
      <c r="G21" s="21">
        <f t="shared" si="8"/>
        <v>2.7162443621016807</v>
      </c>
      <c r="H21" s="21"/>
      <c r="I21" s="21"/>
      <c r="J21" s="21"/>
      <c r="K21" s="21"/>
      <c r="L21" s="28">
        <v>50</v>
      </c>
      <c r="M21" s="31">
        <v>1.2</v>
      </c>
      <c r="N21" s="22">
        <f t="shared" si="1"/>
        <v>18849.717988214303</v>
      </c>
      <c r="O21" s="29">
        <f>0.5*M21*R21*G21</f>
        <v>1.7799153479872991</v>
      </c>
      <c r="P21" s="30" t="str">
        <f t="shared" si="2"/>
        <v>turbulent</v>
      </c>
      <c r="Q21" s="22">
        <f t="shared" si="3"/>
        <v>1.8012500000000001E-5</v>
      </c>
      <c r="R21" s="21">
        <f t="shared" si="4"/>
        <v>1.0921423791501208</v>
      </c>
      <c r="S21" s="21"/>
      <c r="T21" s="21"/>
      <c r="U21" s="21"/>
      <c r="V21" s="21"/>
      <c r="W21" s="21"/>
      <c r="X21" s="21"/>
      <c r="Y21" s="23"/>
      <c r="Z21" s="23"/>
      <c r="AA21" s="23"/>
      <c r="AB21" s="23"/>
      <c r="AC21" s="23"/>
    </row>
    <row r="22" spans="1:29" ht="21.75" thickTop="1" thickBot="1">
      <c r="A22" s="21"/>
      <c r="B22" s="21" t="s">
        <v>147</v>
      </c>
      <c r="C22" s="21"/>
      <c r="D22" s="26">
        <v>120</v>
      </c>
      <c r="E22" s="27">
        <v>125</v>
      </c>
      <c r="F22" s="21">
        <f t="shared" si="0"/>
        <v>1.2271846303085129E-2</v>
      </c>
      <c r="G22" s="21">
        <f>+D22/(3600*F22)</f>
        <v>2.7162443621016807</v>
      </c>
      <c r="H22" s="21"/>
      <c r="I22" s="21"/>
      <c r="J22" s="21"/>
      <c r="K22" s="21"/>
      <c r="L22" s="28">
        <v>50</v>
      </c>
      <c r="M22" s="34">
        <v>1</v>
      </c>
      <c r="N22" s="22">
        <f t="shared" si="1"/>
        <v>18849.717988214303</v>
      </c>
      <c r="O22" s="29">
        <f>0.5*M22*R22*G22^2</f>
        <v>4.02890419082396</v>
      </c>
      <c r="P22" s="30" t="str">
        <f>IF(N22&gt;2300,"turbulent","laminar")</f>
        <v>turbulent</v>
      </c>
      <c r="Q22" s="22">
        <f>+L22*0.00000009625+0.0000132</f>
        <v>1.8012500000000001E-5</v>
      </c>
      <c r="R22" s="21">
        <f>101325/(287.1*(273.15+L22))</f>
        <v>1.0921423791501208</v>
      </c>
      <c r="S22" s="21"/>
      <c r="T22" s="21"/>
      <c r="U22" s="21"/>
      <c r="V22" s="21"/>
      <c r="W22" s="21"/>
      <c r="X22" s="21"/>
      <c r="Y22" s="23"/>
      <c r="Z22" s="23"/>
      <c r="AA22" s="23"/>
      <c r="AB22" s="23"/>
      <c r="AC22" s="23"/>
    </row>
    <row r="23" spans="1:29" ht="21.75" thickTop="1" thickBot="1">
      <c r="A23" s="21"/>
      <c r="B23" s="21" t="s">
        <v>148</v>
      </c>
      <c r="C23" s="21"/>
      <c r="D23" s="26">
        <v>120</v>
      </c>
      <c r="E23" s="27">
        <v>125</v>
      </c>
      <c r="F23" s="21">
        <f t="shared" si="0"/>
        <v>1.2271846303085129E-2</v>
      </c>
      <c r="G23" s="21">
        <f>+D23/(3600*F23)</f>
        <v>2.7162443621016807</v>
      </c>
      <c r="H23" s="21"/>
      <c r="I23" s="21"/>
      <c r="J23" s="21"/>
      <c r="K23" s="21"/>
      <c r="L23" s="28">
        <v>50</v>
      </c>
      <c r="M23" s="34">
        <v>0.9</v>
      </c>
      <c r="N23" s="22">
        <f t="shared" si="1"/>
        <v>18849.717988214303</v>
      </c>
      <c r="O23" s="29">
        <f>0.5*M23*R23*G23^2</f>
        <v>3.6260137717415644</v>
      </c>
      <c r="P23" s="30" t="str">
        <f>IF(N23&gt;2300,"turbulent","laminar")</f>
        <v>turbulent</v>
      </c>
      <c r="Q23" s="22">
        <f>+L23*0.00000009625+0.0000132</f>
        <v>1.8012500000000001E-5</v>
      </c>
      <c r="R23" s="21">
        <f>101325/(287.1*(273.15+L23))</f>
        <v>1.0921423791501208</v>
      </c>
      <c r="S23" s="21"/>
      <c r="T23" s="21"/>
      <c r="U23" s="21"/>
      <c r="V23" s="21"/>
      <c r="W23" s="21"/>
      <c r="X23" s="21"/>
      <c r="Y23" s="23"/>
      <c r="Z23" s="23"/>
      <c r="AA23" s="23"/>
      <c r="AB23" s="23"/>
      <c r="AC23" s="23"/>
    </row>
    <row r="24" spans="1:29" ht="21.75" thickTop="1" thickBot="1">
      <c r="A24" s="21"/>
      <c r="B24" s="21" t="s">
        <v>149</v>
      </c>
      <c r="C24" s="21"/>
      <c r="D24" s="26">
        <v>120</v>
      </c>
      <c r="E24" s="27">
        <v>125</v>
      </c>
      <c r="F24" s="21">
        <f t="shared" si="0"/>
        <v>1.2271846303085129E-2</v>
      </c>
      <c r="G24" s="21">
        <f>+D24/(3600*F24)</f>
        <v>2.7162443621016807</v>
      </c>
      <c r="H24" s="21"/>
      <c r="I24" s="21"/>
      <c r="J24" s="21"/>
      <c r="K24" s="21"/>
      <c r="L24" s="28">
        <v>50</v>
      </c>
      <c r="M24" s="34">
        <v>0.6</v>
      </c>
      <c r="N24" s="22">
        <f t="shared" si="1"/>
        <v>18849.717988214303</v>
      </c>
      <c r="O24" s="29">
        <f>0.5*M24*R24*G24^2</f>
        <v>2.4173425144943761</v>
      </c>
      <c r="P24" s="30" t="str">
        <f>IF(N24&gt;2300,"turbulent","laminar")</f>
        <v>turbulent</v>
      </c>
      <c r="Q24" s="22">
        <f>+L24*0.00000009625+0.0000132</f>
        <v>1.8012500000000001E-5</v>
      </c>
      <c r="R24" s="21">
        <f>101325/(287.1*(273.15+L24))</f>
        <v>1.0921423791501208</v>
      </c>
      <c r="S24" s="21"/>
      <c r="T24" s="21"/>
      <c r="U24" s="21"/>
      <c r="V24" s="21"/>
      <c r="W24" s="21"/>
      <c r="X24" s="21"/>
      <c r="Y24" s="23"/>
      <c r="Z24" s="23"/>
      <c r="AA24" s="23"/>
      <c r="AB24" s="23"/>
      <c r="AC24" s="23"/>
    </row>
    <row r="25" spans="1:29" ht="12" thickTop="1"/>
  </sheetData>
  <sheetProtection sheet="1" objects="1" scenarios="1"/>
  <pageMargins left="0.78740157499999996" right="0.78740157499999996" top="0.984251969" bottom="0.984251969" header="0.4921259845" footer="0.4921259845"/>
  <pageSetup paperSize="8" scale="69" orientation="landscape" r:id="rId1"/>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8</vt:i4>
      </vt:variant>
    </vt:vector>
  </HeadingPairs>
  <TitlesOfParts>
    <vt:vector size="8" baseType="lpstr">
      <vt:lpstr>Gebäudeparameter</vt:lpstr>
      <vt:lpstr>Struktur Brandschutzelemente</vt:lpstr>
      <vt:lpstr>Kosten Brandschutzelemente</vt:lpstr>
      <vt:lpstr>Strangdimensionierung</vt:lpstr>
      <vt:lpstr>Strangauslegung</vt:lpstr>
      <vt:lpstr>Technikzentrale</vt:lpstr>
      <vt:lpstr>Gerätedimensionierung</vt:lpstr>
      <vt:lpstr>Druckverlust_Rundkanäle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Rainer Pfluger</dc:creator>
  <cp:lastModifiedBy>Öttl, Silvia</cp:lastModifiedBy>
  <cp:lastPrinted>2019-06-25T07:03:47Z</cp:lastPrinted>
  <dcterms:created xsi:type="dcterms:W3CDTF">2018-10-24T06:37:20Z</dcterms:created>
  <dcterms:modified xsi:type="dcterms:W3CDTF">2020-11-05T10:19:01Z</dcterms:modified>
</cp:coreProperties>
</file>