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35" windowWidth="12060" windowHeight="10185" activeTab="0"/>
  </bookViews>
  <sheets>
    <sheet name="INTRO" sheetId="1" r:id="rId1"/>
    <sheet name="KOSTEN - NUTZEN" sheetId="2" r:id="rId2"/>
    <sheet name="WERTEMATRIX" sheetId="3" r:id="rId3"/>
    <sheet name="BEISPIEL" sheetId="4" r:id="rId4"/>
  </sheets>
  <definedNames>
    <definedName name="_xlnm.Print_Area" localSheetId="1">'KOSTEN - NUTZEN'!$A$1:$H$67</definedName>
  </definedNames>
  <calcPr fullCalcOnLoad="1"/>
</workbook>
</file>

<file path=xl/comments2.xml><?xml version="1.0" encoding="utf-8"?>
<comments xmlns="http://schemas.openxmlformats.org/spreadsheetml/2006/main">
  <authors>
    <author>oegut</author>
  </authors>
  <commentList>
    <comment ref="E2" authorId="0">
      <text>
        <r>
          <rPr>
            <b/>
            <sz val="9"/>
            <rFont val="Tahoma"/>
            <family val="2"/>
          </rPr>
          <t>oegut:</t>
        </r>
        <r>
          <rPr>
            <sz val="9"/>
            <rFont val="Tahoma"/>
            <family val="2"/>
          </rPr>
          <t xml:space="preserve">
Nutzen-Indikatoren Kriteriengruppe
</t>
        </r>
      </text>
    </comment>
    <comment ref="F2" authorId="0">
      <text>
        <r>
          <rPr>
            <b/>
            <sz val="9"/>
            <rFont val="Tahoma"/>
            <family val="2"/>
          </rPr>
          <t>oegut:</t>
        </r>
        <r>
          <rPr>
            <sz val="9"/>
            <rFont val="Tahoma"/>
            <family val="2"/>
          </rPr>
          <t xml:space="preserve">
Nutzen-Indikatoren Kriterien-Untergruppen
</t>
        </r>
      </text>
    </comment>
    <comment ref="D2" authorId="0">
      <text>
        <r>
          <rPr>
            <b/>
            <sz val="9"/>
            <rFont val="Tahoma"/>
            <family val="2"/>
          </rPr>
          <t>oegut:</t>
        </r>
        <r>
          <rPr>
            <sz val="9"/>
            <rFont val="Tahoma"/>
            <family val="2"/>
          </rPr>
          <t xml:space="preserve">
Kombination aus B 1801-1 Typ und Kriteriengruppe</t>
        </r>
      </text>
    </comment>
  </commentList>
</comments>
</file>

<file path=xl/sharedStrings.xml><?xml version="1.0" encoding="utf-8"?>
<sst xmlns="http://schemas.openxmlformats.org/spreadsheetml/2006/main" count="428" uniqueCount="318">
  <si>
    <t>Kostenkomponenten</t>
  </si>
  <si>
    <t>Mögliche Zuweisungen</t>
  </si>
  <si>
    <t>A 1</t>
  </si>
  <si>
    <t>A 2</t>
  </si>
  <si>
    <t>A 3</t>
  </si>
  <si>
    <t>A 4</t>
  </si>
  <si>
    <t>B 1</t>
  </si>
  <si>
    <t>B 2</t>
  </si>
  <si>
    <t>B 3</t>
  </si>
  <si>
    <t>B 4</t>
  </si>
  <si>
    <t>C 1</t>
  </si>
  <si>
    <t>C 2</t>
  </si>
  <si>
    <t>C 3</t>
  </si>
  <si>
    <t>D 1</t>
  </si>
  <si>
    <t>D 2</t>
  </si>
  <si>
    <t>D 3</t>
  </si>
  <si>
    <t>D 4</t>
  </si>
  <si>
    <t>E 1</t>
  </si>
  <si>
    <t>E 2</t>
  </si>
  <si>
    <t>E 3</t>
  </si>
  <si>
    <t>E 4</t>
  </si>
  <si>
    <t>Standortsicherheit und Baulandqualität</t>
  </si>
  <si>
    <t>Barrierefreiheit und Nutzungssicherheit</t>
  </si>
  <si>
    <t>Wirtschaftlichkeit im Lebenszyklus</t>
  </si>
  <si>
    <t>Baustellenabwicklung</t>
  </si>
  <si>
    <t>Flexiblität und Dauerhaftigkeit</t>
  </si>
  <si>
    <t>Brandschutz</t>
  </si>
  <si>
    <t>Energiebedarf</t>
  </si>
  <si>
    <t>Wasserbedarf</t>
  </si>
  <si>
    <t>Thermischer Komfort</t>
  </si>
  <si>
    <t>Raumluftqualität</t>
  </si>
  <si>
    <t>Schallschutz</t>
  </si>
  <si>
    <t>Tageslicht und Besonnung</t>
  </si>
  <si>
    <t>Vermeidung kritischer Stoffe</t>
  </si>
  <si>
    <t>Regionalität, Recyclinganteil, zertifizierte Produkte</t>
  </si>
  <si>
    <t>Entsorgung</t>
  </si>
  <si>
    <t>Kostenaufteilung</t>
  </si>
  <si>
    <r>
      <t>Kosten in EUR/m</t>
    </r>
    <r>
      <rPr>
        <b/>
        <vertAlign val="superscript"/>
        <sz val="11"/>
        <color indexed="8"/>
        <rFont val="Calibri"/>
        <family val="2"/>
      </rPr>
      <t>2</t>
    </r>
    <r>
      <rPr>
        <b/>
        <vertAlign val="subscript"/>
        <sz val="11"/>
        <color indexed="8"/>
        <rFont val="Calibri"/>
        <family val="2"/>
      </rPr>
      <t>WNFL</t>
    </r>
  </si>
  <si>
    <t>Wärmedämmung der Außenwand</t>
  </si>
  <si>
    <t>Wärmedämmung der untersten Geschoßdecke</t>
  </si>
  <si>
    <t>Wärmedämmung der obersten Geschoßdecke</t>
  </si>
  <si>
    <t>Hochwärmedämmende Fenster</t>
  </si>
  <si>
    <t>Luftdichtheitsmessung</t>
  </si>
  <si>
    <t>Planungskosten Passivhaus</t>
  </si>
  <si>
    <t>Luftdichte Ausführung</t>
  </si>
  <si>
    <t>Wärmedämmung von Leitungen</t>
  </si>
  <si>
    <t>Heizanlage</t>
  </si>
  <si>
    <t>Photovoltaikanlage</t>
  </si>
  <si>
    <t>Solarthermie</t>
  </si>
  <si>
    <t>Wärmedämmung des Pufferspeichers</t>
  </si>
  <si>
    <t>Regenwasserspeicher</t>
  </si>
  <si>
    <t>Wassersparende Duschköpfe</t>
  </si>
  <si>
    <t>Wassersparende Handwascharmaturen</t>
  </si>
  <si>
    <t>Dämmung von Trinkwasserleitungen</t>
  </si>
  <si>
    <t xml:space="preserve">Außenjalousien </t>
  </si>
  <si>
    <t>Regler inkl. Verkabelung</t>
  </si>
  <si>
    <t>Grundpreis</t>
  </si>
  <si>
    <t>Planungskosten Architekt</t>
  </si>
  <si>
    <t>Luftschallmessung</t>
  </si>
  <si>
    <t>Innenwanddicke</t>
  </si>
  <si>
    <t>Trenndeckendicke</t>
  </si>
  <si>
    <t>Trittschallmessung</t>
  </si>
  <si>
    <t>Trittschalldämmung</t>
  </si>
  <si>
    <t>Schalldämmende Fenster</t>
  </si>
  <si>
    <t>Tageslichtquotient-Berechnung</t>
  </si>
  <si>
    <t>Lichtmessung</t>
  </si>
  <si>
    <t>Besonnungsberechnung</t>
  </si>
  <si>
    <t>Wärmedämmung aus recyclierten Materialien</t>
  </si>
  <si>
    <t>Planungskosten OI3-Berechnung</t>
  </si>
  <si>
    <t>Brandmelder</t>
  </si>
  <si>
    <t>Sprinkleranlage</t>
  </si>
  <si>
    <t>Wärmemengenzähler</t>
  </si>
  <si>
    <t>Planungskosten Messkonzept und Facilitymanagementsystem</t>
  </si>
  <si>
    <t>E-Zähler</t>
  </si>
  <si>
    <t>Planungskosten Projektmanagement</t>
  </si>
  <si>
    <t>Planungskosten LCCA-Berechnung</t>
  </si>
  <si>
    <t>Alarmanlage</t>
  </si>
  <si>
    <t>Fahrradabstellplatz</t>
  </si>
  <si>
    <t>Planungskosten EI-Berechnung</t>
  </si>
  <si>
    <t>&gt;&gt;&gt;</t>
  </si>
  <si>
    <t>Schadstoffmessung</t>
  </si>
  <si>
    <t>Wärmebrückenminimierung</t>
  </si>
  <si>
    <t>Getrennte Wasserzähler</t>
  </si>
  <si>
    <t>Lüftungsanlage mit Wärmerückgewinnung</t>
  </si>
  <si>
    <t>Zusätzliche Leerverrohrung</t>
  </si>
  <si>
    <r>
      <t>Zugewiesene Kosten in EUR/m</t>
    </r>
    <r>
      <rPr>
        <b/>
        <vertAlign val="superscript"/>
        <sz val="11"/>
        <color indexed="8"/>
        <rFont val="Calibri"/>
        <family val="2"/>
      </rPr>
      <t>2</t>
    </r>
    <r>
      <rPr>
        <b/>
        <vertAlign val="subscript"/>
        <sz val="11"/>
        <color indexed="8"/>
        <rFont val="Calibri"/>
        <family val="2"/>
      </rPr>
      <t>WNFL</t>
    </r>
  </si>
  <si>
    <t>SUMMEN-Tabelle</t>
  </si>
  <si>
    <t>A 1 Infrastrukturqualität</t>
  </si>
  <si>
    <t>A 2 Standortsicherheit und Baulandqualität</t>
  </si>
  <si>
    <t>A 3 Ausstattungsqualität</t>
  </si>
  <si>
    <t>A 4 Barrierefreiheit und Nutzungssicherheit</t>
  </si>
  <si>
    <t>B 1 Wirtschaftlichkeit im Lebenszyklus</t>
  </si>
  <si>
    <t>B 2 Baustellenabwicklung</t>
  </si>
  <si>
    <t>B 3 Flexiblität und Dauerhaftigkeit</t>
  </si>
  <si>
    <t>B 4 Brandschutz</t>
  </si>
  <si>
    <t>C 1 Energiebedarf</t>
  </si>
  <si>
    <t>C 2 Energieaufbringung</t>
  </si>
  <si>
    <t>C 3 Wasserbedarf</t>
  </si>
  <si>
    <t>D 1 Thermischer Komfort</t>
  </si>
  <si>
    <t>D 2 Raumluftqualität</t>
  </si>
  <si>
    <t>D 3 Schallschutz</t>
  </si>
  <si>
    <t>D 4 Tageslicht und Besonnung</t>
  </si>
  <si>
    <t>E 1 Vermeidung kritischer Stoffe</t>
  </si>
  <si>
    <t>E 2 Regionalität, Recyclinganteil, zertifizierte Produkte</t>
  </si>
  <si>
    <t>E 3 Ressourceneffizienz der Konstruktion</t>
  </si>
  <si>
    <t>E 4 Entsorgung</t>
  </si>
  <si>
    <t>Grund</t>
  </si>
  <si>
    <t>Bauwerk-Rohbau</t>
  </si>
  <si>
    <t>Bauwerk-Technik</t>
  </si>
  <si>
    <t>Bauwerk-Ausbau</t>
  </si>
  <si>
    <t>Einrichtung</t>
  </si>
  <si>
    <t>Honorare</t>
  </si>
  <si>
    <t>Nebenkosten</t>
  </si>
  <si>
    <t>Summe Kosten</t>
  </si>
  <si>
    <t>Summe Kosten pro Nutzen</t>
  </si>
  <si>
    <t>Nutzen</t>
  </si>
  <si>
    <t>Staubandeckungen</t>
  </si>
  <si>
    <t>Zusätzliche Mulden</t>
  </si>
  <si>
    <t>Sommer-Bypass der Lüftungsanlage</t>
  </si>
  <si>
    <t>Emissionsarme, ökologische Baustoffe</t>
  </si>
  <si>
    <t>Beispiel</t>
  </si>
  <si>
    <t>TQB Punkte</t>
  </si>
  <si>
    <t>Kosten</t>
  </si>
  <si>
    <t>A1.1. Anschluss an den öffentlichen Verkehr</t>
  </si>
  <si>
    <t>A1.2. Nahversorgung</t>
  </si>
  <si>
    <t>A.1.3. Soziale Infrastruktur</t>
  </si>
  <si>
    <t>A.1.4. Erholung und Freizeit</t>
  </si>
  <si>
    <t>Max. Punkteanzahl A.1</t>
  </si>
  <si>
    <t>A2.1. Basisrisiko Naturgefahren</t>
  </si>
  <si>
    <t>A.2.2. Flächenverbrauch, Versiegelungsgrad, Qualität Freiraum</t>
  </si>
  <si>
    <t>A.2.4. Niederfrequent gepulste hochfrequente Felder</t>
  </si>
  <si>
    <t>Max. Punkteanzahl A.2</t>
  </si>
  <si>
    <t>A.3.1. Interne Erschließung und Zugänglichkeit</t>
  </si>
  <si>
    <t>A.3.2. Ausstattung der Anlage und der Wohnungen</t>
  </si>
  <si>
    <t>A.3.3. Wohnungsbezogene Freiräume</t>
  </si>
  <si>
    <t>A.3.4. Einbruchschutz</t>
  </si>
  <si>
    <t>Max. Punkteanzahl A.3</t>
  </si>
  <si>
    <t>A.4.1. Barrierefreies Bauen</t>
  </si>
  <si>
    <t>A.4.2. Schutz vor Rutsch- und Stolperunfällen</t>
  </si>
  <si>
    <t>A.4.3. Schutz vor Absturz- und Aufprallunfällen</t>
  </si>
  <si>
    <t>A.4.4. Verbrennungsschutz / Blitzschutz</t>
  </si>
  <si>
    <t>Max. Punkteanzahl A.4</t>
  </si>
  <si>
    <t>B.1.1. Vorlage von Wirtschaftlichkeitsberechnungen</t>
  </si>
  <si>
    <t>B.1.2. Integrale Planung und Variantenanalyse</t>
  </si>
  <si>
    <t>B.1.3. Grundlagen für Gebäudebetrieb, Wartung und Instandhaltung</t>
  </si>
  <si>
    <t>Max. Punkteanzahl B.1</t>
  </si>
  <si>
    <t>B.2.1. Baustellenabwicklung und Logisitk</t>
  </si>
  <si>
    <t>B.2.2. Abfallmanagement auf der Baustelle</t>
  </si>
  <si>
    <t>Max. Punkteanzahl B.2</t>
  </si>
  <si>
    <t>B.3.1. Dimensionierung - Flexibilität des stat. Konzepts</t>
  </si>
  <si>
    <t>B.3.2. Entkernbarkeit / Erweiterbarkeit</t>
  </si>
  <si>
    <t>Max. Punkteanzahl B.3</t>
  </si>
  <si>
    <t>B.4.1. Höhere Anforderungen an brandabschnittstrennende Bauteile</t>
  </si>
  <si>
    <t>B.4.2. Besondere Brandmeldeeinrichtungen</t>
  </si>
  <si>
    <t>B.4.3. Besondere Löscheinrichtungen</t>
  </si>
  <si>
    <t>Max. Punkteanzahl B.4</t>
  </si>
  <si>
    <t>C.1.1. Heizwärmebedarf</t>
  </si>
  <si>
    <t>C.1.2. Endenergiebedarf</t>
  </si>
  <si>
    <t>C.1.3. Luftdichtheit des Gebäudes</t>
  </si>
  <si>
    <t>C.1.4. Wärmebrücken des Gebäudes</t>
  </si>
  <si>
    <t>C.1.0. oder optional: Passivhaus gem. Anforderungen lt. PHI</t>
  </si>
  <si>
    <t>Max. Punkteanzahl C.1</t>
  </si>
  <si>
    <t>C.2.1. Primärenergiebedarf oder</t>
  </si>
  <si>
    <t>C.2.1a. Anteil erneuerbarer Energieträger an der Raumwärmebereitstellung</t>
  </si>
  <si>
    <t>C.2.1b. Warmwasser (Pufferspeicher, Solaranlage/WP, WW-Anschluss)</t>
  </si>
  <si>
    <t>C.2.1c. Photovoltaikanlage</t>
  </si>
  <si>
    <t>C.2.1d. Energieeffiziente Lüftungsanlage</t>
  </si>
  <si>
    <t>C.2.1e. Energieeffiziente (Allgemein-)Beleuchtung</t>
  </si>
  <si>
    <t>C.2.2. CO2-Emissionen aus dem Energieverbrauch</t>
  </si>
  <si>
    <t>Max. Punkteanzahl C.2</t>
  </si>
  <si>
    <t>C.3.1. Individuelle Verbrauchsabrechnung</t>
  </si>
  <si>
    <t>C.3.2. Brauchwassernutzung</t>
  </si>
  <si>
    <t>C.3.3 Wassersparende Sanitäreinrichtungen</t>
  </si>
  <si>
    <t>C.3.4 Hygienische Qualität von Kalt- und Warmwasser</t>
  </si>
  <si>
    <t>Max. Punkteanzahl C.3</t>
  </si>
  <si>
    <t>D.1.1. Thermischer Komfort im Winter</t>
  </si>
  <si>
    <t>D.1.2. Thermischer Komfort im Sommer</t>
  </si>
  <si>
    <t>D.1.3. Gebäudeautomation und Behaglichkeit</t>
  </si>
  <si>
    <t>Max. Punkteanzahl D.1</t>
  </si>
  <si>
    <t>D.2.1. Lüftung</t>
  </si>
  <si>
    <t>D.2.2. Emissionsarme Bau- und Werkstoffe im Innenausbau</t>
  </si>
  <si>
    <t>D.2.3. Vermeidung von Schimmel und Feuchte</t>
  </si>
  <si>
    <t xml:space="preserve">D.2.4. Schadstoffbegehung </t>
  </si>
  <si>
    <t>Max. Punkteanzahl D.2</t>
  </si>
  <si>
    <t>D.3.1. Umgebungslärm</t>
  </si>
  <si>
    <t>D.3.2. Schalltechnisch günstige Grundrissgestaltung</t>
  </si>
  <si>
    <t>D.3.3. Luftschallschutz Wohnungstrennwände</t>
  </si>
  <si>
    <t>D.3.4. Luftschallschutz Wohnungstrenndecken</t>
  </si>
  <si>
    <t>D.3.5. Trittschallschutz Wohnungstrenndecken</t>
  </si>
  <si>
    <t>D.3.6. Grundgeräuschpegel im Innenraum (Nacht) LGg bzw. Anlagengeräuschpegel der Lüftungsanlage La,F max</t>
  </si>
  <si>
    <t>Max. Punkteanzahl D.3</t>
  </si>
  <si>
    <t>D.4.1. Tageslichtquotient</t>
  </si>
  <si>
    <t>D.4.2. Direkte Besonnung im Winter</t>
  </si>
  <si>
    <t>Max. Punkteanzahl D.4</t>
  </si>
  <si>
    <t>E.1.1. Vermeidung von HFKW</t>
  </si>
  <si>
    <t>E.1.2. Vermeidung von PVC</t>
  </si>
  <si>
    <t>E.1.3. Vermeidung von VOC</t>
  </si>
  <si>
    <t>Max. Punkteanzahl E.1</t>
  </si>
  <si>
    <t>E.2.1 Verwendung regionaler Produkte</t>
  </si>
  <si>
    <t>E.2.2. Einsatz recyclierter Baumaterialien</t>
  </si>
  <si>
    <t>E.2.3. Einsaz zertifizierter Produkte</t>
  </si>
  <si>
    <t>Max. Punkteanzahl E.2</t>
  </si>
  <si>
    <t>E.3.1 OI3-Index der Konstruktion</t>
  </si>
  <si>
    <t>Max. Punkteanzahl E.3</t>
  </si>
  <si>
    <t xml:space="preserve">E.4.1. Entsorgungsindikator </t>
  </si>
  <si>
    <t>Max. Punkteanzahl E.4</t>
  </si>
  <si>
    <t>KOSTEN</t>
  </si>
  <si>
    <t>SUMME</t>
  </si>
  <si>
    <t>Aufschließung</t>
  </si>
  <si>
    <t>Nr</t>
  </si>
  <si>
    <t>Kriterium</t>
  </si>
  <si>
    <t>Erläuterung</t>
  </si>
  <si>
    <t>Bewertung</t>
  </si>
  <si>
    <t>A</t>
  </si>
  <si>
    <t>Standort und Ausstattung</t>
  </si>
  <si>
    <t>Anschluss an den öffentlichen Verkehr, Nahversorgung (Supermarkt, Bäckerei, Restaurant, Post, Bank, Friseur etc.), soziale Infrastruktur (Kindergarten, Schule, Arzt, Apotheke), Erholungs- und Freizeitinfrastruktur (Park, Grünraum, Wald, Sporteinrichtungen, kulturelle und soziale Einrichtungen)</t>
  </si>
  <si>
    <t>Objektstandort weist ein geringes Risiko für Naturgefahren auf (Erdbeben, Muren, Lawinen, Hochwasser etc.); der Standort trägt nicht zur Zersiedlung bei (z.B. Verdichtung bestehender Strukturen); der Versiegelungsgrad des Grundstücks ist gering; der Objektstandort weist keine Störungen durch Hochspannungsleitungen, Trafostationen oder Mobilfunksendeanlagen auf</t>
  </si>
  <si>
    <t>Gute Beleuchtung der Eingangsbereiche / Stiegenhäuser; Zufahrtsmöglichkeit für Lieferdienste; komfortable Fahrradabstellplätze; Wohnhausanlage mit folgenden Ausstattungsmerkmalen: allgemein zugänglicher Garten / Dachterrasse, Spielplatz, Gemeinschaftsraum, Wasch- und Trockenraum, Wellnesseinrichtungen (Sauna, Dampfbad,...), Freibecken oder Hallenbad, Fitnesszone mit Sportgeräten); Einbringen spezieller Wünsche der BewohnerInnen während der Bauphase möglich; Wohnungsbezogene Freiräume wie Balkone, Terrassen, Eigengärten; guter Einbruchsschutz durch Alarmanlagen oder einbruchhemmende Fenster und Türen</t>
  </si>
  <si>
    <t>Die Allgemeinbereiche und die Wohneinheiten sind barrierefrei gestaltet, d.h. mühelos für Menschen mit eingeschränkter Bewegungsfreiheit (Rollstuhl, Kinderwagen etc.) geeignet durch ausreichende Tür- und Gangbreiten, Aufzüge, niedrige Schwellenhöhen etc.; die Blitzschutzmaßnahmen gehen über das behördlich vorgeschriebene Maß hinaus</t>
  </si>
  <si>
    <t>B</t>
  </si>
  <si>
    <t>Wirtschaftlichkeit und technische Objektqualität</t>
  </si>
  <si>
    <t>Vorlage von Betriebskostenberechnungen für Energiekosten, Wasser und Abwasser, Müll, Wartung / Instandhaltung, Reinigung der Allgemeinbereiche, Verwaltung und Service etc.; Vorlage von Handbüchern / Leitfäden für Wartung und Betrieb; Erfassung der Energieverbräuche des Gebäudes mittels Smart-Metering</t>
  </si>
  <si>
    <t>Für BewohnerInnen nur relevant, wenn das Gebäude während einer Sanierung bewohnt wird. Entfällt bei dieser Fragestellung.</t>
  </si>
  <si>
    <t>Die Konstruktionsweise des Gebäudes sowie die Lage und Dimensionierung der Ver- und Entsorgungsleitungen erlauben Nutzungsänderungen (z.B. Zusammenlegen und Trennen von Wohneinheiten, Umgestaltung des Wohnungsgrundrisses)</t>
  </si>
  <si>
    <t xml:space="preserve">Das Gebäude erfüllt erhöhte Anforderungen an Brandabschnitt trennende Bauteile und weist besondere Brandmelde- und Löscheinrichtungen auf. </t>
  </si>
  <si>
    <t>C</t>
  </si>
  <si>
    <t>Energie und Versorgung</t>
  </si>
  <si>
    <t>Geringer Energiebedarf des Gebäudes für Heizung und Warmwasser.</t>
  </si>
  <si>
    <t>Hoher Anteil an erneuerbaren Energien für Heizung (z.B. Pellets, Fernwärme, Wärmepumpe) und Warmwasser (z.B. Solaranlage); Photovoltaikanlage; energieeffiziente Lüftungsanlage und Beleuchtung</t>
  </si>
  <si>
    <t>Individuelle Verbrauchsabrechnung; Brauch- bzw. Regenwassernutzung für WC, Waschmaschine, Bewässerung von Grünanlagen; Wassersparende Sanitäreinrichtungen; Hygienische Qualität von Kalt- und Warmwasser</t>
  </si>
  <si>
    <t>D</t>
  </si>
  <si>
    <t>Gesundheit und Komfort</t>
  </si>
  <si>
    <t>Thermischer Komfort im Winter: Innenraumlufttemperatur, Luftgeschindigkeit, rel. Luftfeuchte, Temperaturdifferenz zwischen Wand / Glas und Innenraumluft; Thermischer Komfort im Sommer (operative Raumtemperatur max. 26°C); Einflussnahme der BewohnerInnen auf Behaglichkeit über Regelungssysteme möglich</t>
  </si>
  <si>
    <t>Lüftung: Querlüftungsmöglichkeit oder Komfortlüftung; Emissionsarme Bau- und Werkstoffe im Innenausbau; Vermeidung von Schimmel und Feuchte; Schadstoffbegehung bei Bestandsgebäuden</t>
  </si>
  <si>
    <t>Niedriger Umgebungslärmpegel; Schalltechnisch günstige Grundrissgestaltung; Luftschallschutz der Wohnungstrennwände und -decken; Trittschallschutz der Wohnungstrenndecken; Grundgeräuschpegel im Innenraum in der Nacht bzw. der Lüftungsanlage</t>
  </si>
  <si>
    <t>Tageslichtversorgung in den Hauptwohnräumen; Direkte Besonnung im Winter</t>
  </si>
  <si>
    <t>E</t>
  </si>
  <si>
    <t>Ressourceneffizienz</t>
  </si>
  <si>
    <t>Vermeidung von HFKW in Dämmstoffen und Montageschäumen; Vermeidung von PVC in Türen, Fenster, Rollläden, Rohren, Elektroinstallationen, Abdichtungsbahnen, Tapeten, Fußbodenbelägen; Vermeidung von VOC in Bitumenanstrichen und -klebestoffen</t>
  </si>
  <si>
    <t>Regionalität: geringe Distanz zwischen der Baustelle und dem Produktionsort des massenintensivsten Baustoffs; Verwendung von Recyclingmaterialien; Verwendung von Produkten mit Umweltzertifikaten</t>
  </si>
  <si>
    <t xml:space="preserve">Umweltbelastungen, die mit der Konstruktion verbunden sind, sind gering. </t>
  </si>
  <si>
    <t xml:space="preserve">Das Gebäude weist gute Entsorgungseigenschaften auf. </t>
  </si>
  <si>
    <t>SUMME (muss 1.000 ergeben)</t>
  </si>
  <si>
    <t>Prozentanteil</t>
  </si>
  <si>
    <t>Gewichtungsfaktor</t>
  </si>
  <si>
    <t>Prozentanteile</t>
  </si>
  <si>
    <t>A Standort und Ausstattung</t>
  </si>
  <si>
    <t>B Wirtschaftlichkeit und technische Objektqualität</t>
  </si>
  <si>
    <t>C Energie und Versorgung</t>
  </si>
  <si>
    <t>D Gesundheit und Komfort</t>
  </si>
  <si>
    <t>E Ressourceneffizienz</t>
  </si>
  <si>
    <t>Durchflusszähler (Warm- und Kaltwasser)</t>
  </si>
  <si>
    <t>Nutzen-Indikatoren</t>
  </si>
  <si>
    <t>ZUWEISUNG DER KOSTEN ZU DEN NUTZEN-INDIKATOREN</t>
  </si>
  <si>
    <t>Nutzen-Indikator TQB</t>
  </si>
  <si>
    <t>Nutzenpunkte (Wertematrix)</t>
  </si>
  <si>
    <t>A1 Infrastrukturqualität</t>
  </si>
  <si>
    <t>A2 Standortsicherheit und Baulandqualität</t>
  </si>
  <si>
    <t>A3 Ausstattungsqualität</t>
  </si>
  <si>
    <t>A4 Barrierefreiheit und Nutzungssicherheit</t>
  </si>
  <si>
    <t xml:space="preserve">B Wirtschaftlichkeit und technische Objektqualität </t>
  </si>
  <si>
    <t>B1 Wirtschaftlichkeit im Lebenszyklus</t>
  </si>
  <si>
    <t>B2 Baustellenabwicklung</t>
  </si>
  <si>
    <t>B3 Flexibilität und Dauerhaftigkeit</t>
  </si>
  <si>
    <t>B4 Brandschutz</t>
  </si>
  <si>
    <t>C1 Energiebedarf</t>
  </si>
  <si>
    <t>C2 Energieaufbringung</t>
  </si>
  <si>
    <t>C3 Wasserbedarf</t>
  </si>
  <si>
    <t>D1 Thermischer Komfort</t>
  </si>
  <si>
    <t>D2 Raumluftqualität</t>
  </si>
  <si>
    <t>D3 Schallschutz</t>
  </si>
  <si>
    <t>D4 Tageslicht und Besonnung</t>
  </si>
  <si>
    <t>E1 Vermeidung kritischer Stoffe</t>
  </si>
  <si>
    <t>E2 Regionalität, Recyclinganteil, zertifizierte Produkte</t>
  </si>
  <si>
    <t>E3 Ressourceneffizienz der Konstruktion</t>
  </si>
  <si>
    <t>E4 Entsorgung</t>
  </si>
  <si>
    <t>Außenanlagen</t>
  </si>
  <si>
    <t>ÖNROM B 1801-1 Kostentyp</t>
  </si>
  <si>
    <t>Außenwanddicke (schallschutzrelevant)</t>
  </si>
  <si>
    <t>SUMMEN</t>
  </si>
  <si>
    <t xml:space="preserve"> </t>
  </si>
  <si>
    <t>Effiziente Pumpen und Hilfsgeräte (Haustechnik)</t>
  </si>
  <si>
    <t>Infrastrukturqualität</t>
  </si>
  <si>
    <t>Ausstattungsqualität</t>
  </si>
  <si>
    <t>Energieaufbringung</t>
  </si>
  <si>
    <t>Ressourceneffizienz der Konstruktion</t>
  </si>
  <si>
    <t xml:space="preserve">Bitte tragen Sie in alle bunten Felder ein, wie viel des Betrags von € 1.000,- Sie auf das jeweilige Feld setzen. In Summe muss die Verteilung 1.000 ergeben. </t>
  </si>
  <si>
    <t>A.2.3. Magnetische Wechselfelder im Niederfrequenzbereich</t>
  </si>
  <si>
    <t>NUTZENPUNKTE</t>
  </si>
  <si>
    <t>ERGEBNIS</t>
  </si>
  <si>
    <t>TQB-Punkte</t>
  </si>
  <si>
    <t>Kosten-Nutzen-Verhältnis (auf Basis von TQB-Punkten)</t>
  </si>
  <si>
    <t>Kosten-Nutzen-Verhältnis (auf Basis von Nutzenpunkten)</t>
  </si>
  <si>
    <t>Gesamtergebnis</t>
  </si>
  <si>
    <t>Ergebnis pro Kategorie</t>
  </si>
  <si>
    <t>Kosten-Nutzen-Tool</t>
  </si>
  <si>
    <t xml:space="preserve">Das Kosten-Nutzen-Tool erlaubt eine systematische Gegenüberstellung der Kosten und des Nutzens von Gebäuden. Das vorliegende Excelinstrument entstand im Rahmen des Projekts „Kosten und Nutzen energieeffizienter und ökologischer Gebäude“, das die ÖGUT in Kooperation mit Schöberl &amp; Pöll im Auftrag des BMVIT – Bundesministerium für Verkehr, Innovation und Technologie durchgeführt hat. </t>
  </si>
  <si>
    <t>Was ist das Kosten-Nutzen-Tool?</t>
  </si>
  <si>
    <r>
      <t xml:space="preserve">Kernelement des vorliegenden Kosten-Nutzen-Tools ist das </t>
    </r>
    <r>
      <rPr>
        <b/>
        <sz val="11"/>
        <color indexed="8"/>
        <rFont val="Calibri"/>
        <family val="2"/>
      </rPr>
      <t>Tabellenblatt „KOSTEN – NUTZEN“</t>
    </r>
    <r>
      <rPr>
        <sz val="11"/>
        <color indexed="8"/>
        <rFont val="Calibri"/>
        <family val="2"/>
      </rPr>
      <t>:</t>
    </r>
  </si>
  <si>
    <r>
      <t>·</t>
    </r>
    <r>
      <rPr>
        <sz val="7"/>
        <color indexed="8"/>
        <rFont val="Times New Roman"/>
        <family val="1"/>
      </rPr>
      <t xml:space="preserve">         </t>
    </r>
    <r>
      <rPr>
        <sz val="11"/>
        <color indexed="8"/>
        <rFont val="Calibri"/>
        <family val="2"/>
      </rPr>
      <t xml:space="preserve">Dieses bietet in der </t>
    </r>
    <r>
      <rPr>
        <b/>
        <sz val="11"/>
        <color indexed="8"/>
        <rFont val="Calibri"/>
        <family val="2"/>
      </rPr>
      <t>Spalte A</t>
    </r>
    <r>
      <rPr>
        <sz val="11"/>
        <color indexed="8"/>
        <rFont val="Calibri"/>
        <family val="2"/>
      </rPr>
      <t xml:space="preserve"> eine Aufstellung von Kostenkomponenten, die in nachhaltigen Gebäuden typischerweise in Form von Mehrkosten anfallen. </t>
    </r>
  </si>
  <si>
    <r>
      <t>·</t>
    </r>
    <r>
      <rPr>
        <sz val="7"/>
        <color indexed="8"/>
        <rFont val="Times New Roman"/>
        <family val="1"/>
      </rPr>
      <t xml:space="preserve">         </t>
    </r>
    <r>
      <rPr>
        <sz val="11"/>
        <color indexed="8"/>
        <rFont val="Calibri"/>
        <family val="2"/>
      </rPr>
      <t xml:space="preserve">In </t>
    </r>
    <r>
      <rPr>
        <b/>
        <sz val="11"/>
        <color indexed="8"/>
        <rFont val="Calibri"/>
        <family val="2"/>
      </rPr>
      <t>Spalte B</t>
    </r>
    <r>
      <rPr>
        <sz val="11"/>
        <color indexed="8"/>
        <rFont val="Calibri"/>
        <family val="2"/>
      </rPr>
      <t xml:space="preserve"> sind diesen Kostenkomponenten Richtpreise pro m</t>
    </r>
    <r>
      <rPr>
        <vertAlign val="superscript"/>
        <sz val="11"/>
        <color indexed="8"/>
        <rFont val="Calibri"/>
        <family val="2"/>
      </rPr>
      <t>2</t>
    </r>
    <r>
      <rPr>
        <sz val="11"/>
        <color indexed="8"/>
        <rFont val="Calibri"/>
        <family val="2"/>
      </rPr>
      <t xml:space="preserve"> Wohnnutzfläche zugeordnet, die aus der Analyse zahlreicher tatsächlich realisierter Projekte durch Schöber &amp; Pöll gewonnen wurden. </t>
    </r>
  </si>
  <si>
    <r>
      <t>·</t>
    </r>
    <r>
      <rPr>
        <sz val="7"/>
        <color indexed="8"/>
        <rFont val="Times New Roman"/>
        <family val="1"/>
      </rPr>
      <t xml:space="preserve">         </t>
    </r>
    <r>
      <rPr>
        <sz val="11"/>
        <color indexed="8"/>
        <rFont val="Calibri"/>
        <family val="2"/>
      </rPr>
      <t xml:space="preserve">In derartigen Fällen wurde eine prozentuale Kostenaufteilung (siehe </t>
    </r>
    <r>
      <rPr>
        <b/>
        <sz val="11"/>
        <color indexed="8"/>
        <rFont val="Calibri"/>
        <family val="2"/>
      </rPr>
      <t>Spalte H</t>
    </r>
    <r>
      <rPr>
        <sz val="11"/>
        <color indexed="8"/>
        <rFont val="Calibri"/>
        <family val="2"/>
      </rPr>
      <t xml:space="preserve">) vorgenommen. </t>
    </r>
  </si>
  <si>
    <r>
      <t>·</t>
    </r>
    <r>
      <rPr>
        <sz val="7"/>
        <color indexed="8"/>
        <rFont val="Times New Roman"/>
        <family val="1"/>
      </rPr>
      <t xml:space="preserve">         </t>
    </r>
    <r>
      <rPr>
        <sz val="11"/>
        <color indexed="8"/>
        <rFont val="Calibri"/>
        <family val="2"/>
      </rPr>
      <t xml:space="preserve">Die </t>
    </r>
    <r>
      <rPr>
        <b/>
        <sz val="11"/>
        <color indexed="8"/>
        <rFont val="Calibri"/>
        <family val="2"/>
      </rPr>
      <t>Ergebnisspalte I</t>
    </r>
    <r>
      <rPr>
        <sz val="11"/>
        <color indexed="8"/>
        <rFont val="Calibri"/>
        <family val="2"/>
      </rPr>
      <t xml:space="preserve"> stellt den Eingangswert in die weitere Berechnung dar. </t>
    </r>
  </si>
  <si>
    <r>
      <t xml:space="preserve">Das </t>
    </r>
    <r>
      <rPr>
        <b/>
        <sz val="11"/>
        <color indexed="8"/>
        <rFont val="Calibri"/>
        <family val="2"/>
      </rPr>
      <t>Tabellenblatt „WERTEMATRIX“</t>
    </r>
    <r>
      <rPr>
        <sz val="11"/>
        <color indexed="8"/>
        <rFont val="Calibri"/>
        <family val="2"/>
      </rPr>
      <t xml:space="preserve"> bildet die persönlichen Wertvorstellungen zu bestimmten Bau- und Wohnqualitäten – ausgedrückt über Nutzen-Indikatoren, die auf den Hauptkriteriengruppen des Planungs- und Bewertungstools TQB basieren – ab. </t>
    </r>
  </si>
  <si>
    <t>Wie wird das Kosten-Nutzen-Tool verwendet?</t>
  </si>
  <si>
    <t>Tabellenblatt „KOSTEN – NUTZEN“</t>
  </si>
  <si>
    <r>
      <t>·</t>
    </r>
    <r>
      <rPr>
        <sz val="7"/>
        <color indexed="8"/>
        <rFont val="Times New Roman"/>
        <family val="1"/>
      </rPr>
      <t xml:space="preserve">         </t>
    </r>
    <r>
      <rPr>
        <sz val="11"/>
        <color indexed="8"/>
        <rFont val="Calibri"/>
        <family val="2"/>
      </rPr>
      <t xml:space="preserve">Selektieren Sie hier jene Kostenkomponenten, die in Ihrem konkreten Projekt vorkommen. Dies geschieht einfach auf folgende Weise, indem die Kosten in Spalte B jeweils auf null gesetzt werden. </t>
    </r>
  </si>
  <si>
    <t>Tabellenblatt „WERTEMATRIX“</t>
  </si>
  <si>
    <r>
      <t>·</t>
    </r>
    <r>
      <rPr>
        <sz val="7"/>
        <color indexed="8"/>
        <rFont val="Times New Roman"/>
        <family val="1"/>
      </rPr>
      <t xml:space="preserve">         </t>
    </r>
    <r>
      <rPr>
        <sz val="11"/>
        <color indexed="8"/>
        <rFont val="Calibri"/>
        <family val="2"/>
      </rPr>
      <t>Stellen Sie sich beim Ausfüllen der „Wertematrix“ vor, dass Sie einen fiktiven Betrag von € 1.000 gemäß ihren persönlichen Präferenzen und Wertvorstellungen auf bestimmte Qualitätskriterien (Nutzen-Indikatoren) verteilen. Tragen Sie diese Verteilung in Spalte D ein. Die Summe muss dabei 1.000 ergeben. [Beispielhafte Verteilung voreingestellt – diese bitte entsprechend überschreiben.]</t>
    </r>
  </si>
  <si>
    <t>Tabellenblatt „BEISPIEL“</t>
  </si>
  <si>
    <r>
      <t>·</t>
    </r>
    <r>
      <rPr>
        <sz val="7"/>
        <color indexed="8"/>
        <rFont val="Times New Roman"/>
        <family val="1"/>
      </rPr>
      <t xml:space="preserve">         </t>
    </r>
    <r>
      <rPr>
        <sz val="11"/>
        <color indexed="8"/>
        <rFont val="Calibri"/>
        <family val="2"/>
      </rPr>
      <t xml:space="preserve">Die Zeilen des Tabellenblatts „Beispiel“ stellen das Planungs- und Bewertungstool TQB mit Haupt- und Unterkriteriengruppen dar. </t>
    </r>
  </si>
  <si>
    <r>
      <t>·</t>
    </r>
    <r>
      <rPr>
        <sz val="7"/>
        <color indexed="8"/>
        <rFont val="Times New Roman"/>
        <family val="1"/>
      </rPr>
      <t xml:space="preserve">         </t>
    </r>
    <r>
      <rPr>
        <sz val="11"/>
        <color indexed="8"/>
        <rFont val="Calibri"/>
        <family val="2"/>
      </rPr>
      <t xml:space="preserve">In Spalte C ist ein beispielhaftes Bewertungsergebnis gemäß TQB widergegeben – das Projekt würde in diesem Fall 1.000 von 1.000 möglichen Punkten erreichen. Ersetzen Sie diese Werte durch eine auf Ihr konkretes Bauprojekt bezogene TQB-Bewertung. (Dafür steht Ihnen das TQB-Tool auf der Website der ÖGNB unter www.oegnb.net zur Verfügung). </t>
    </r>
  </si>
  <si>
    <r>
      <t>·</t>
    </r>
    <r>
      <rPr>
        <sz val="7"/>
        <color indexed="8"/>
        <rFont val="Times New Roman"/>
        <family val="1"/>
      </rPr>
      <t xml:space="preserve">         </t>
    </r>
    <r>
      <rPr>
        <sz val="11"/>
        <color indexed="8"/>
        <rFont val="Calibri"/>
        <family val="2"/>
      </rPr>
      <t xml:space="preserve">Die Werte in den Spalten D und E generieren sich automatisch und brauchen daher nicht ausgefüllt zu werden. Spalte D stellt die Nutzenpunkte als Multiplikation der TQB-Punkte und der Gewichtungsfaktoren gemäß Wertematrix dar. Die Nutzenpunkte sind damit eine Kombination aus einem objektiven (TQB) und dem subjektiven (Wertematrix) Bewertungsansatz. </t>
    </r>
  </si>
  <si>
    <r>
      <t>·</t>
    </r>
    <r>
      <rPr>
        <sz val="7"/>
        <color indexed="8"/>
        <rFont val="Times New Roman"/>
        <family val="1"/>
      </rPr>
      <t xml:space="preserve">         </t>
    </r>
    <r>
      <rPr>
        <sz val="11"/>
        <color indexed="8"/>
        <rFont val="Calibri"/>
        <family val="2"/>
      </rPr>
      <t xml:space="preserve">In der Ergebnisdarstellung wurden dennoch beide Möglichkeiten der Bildung des Kosten-Nutzen-Verhältnisses dargestellt: Bei der ersten Variante wird der Nutzen ausschließlich auf Basis der TQB-Punkte einbezogen. Bei der zweiten Variante wird der Nutzen auf Basis der Nutzenpunkte einbezogen. </t>
    </r>
  </si>
  <si>
    <r>
      <t>·</t>
    </r>
    <r>
      <rPr>
        <sz val="7"/>
        <color indexed="8"/>
        <rFont val="Times New Roman"/>
        <family val="1"/>
      </rPr>
      <t xml:space="preserve">         </t>
    </r>
    <r>
      <rPr>
        <sz val="11"/>
        <color indexed="8"/>
        <rFont val="Calibri"/>
        <family val="2"/>
      </rPr>
      <t xml:space="preserve">Ergebnisinterpretation: Ein Gebäude bzw. eine Gebäudevariante ist umso besser, je geringer der Quotient aus dem Kosten-Nutzen-Verhältnis ist. </t>
    </r>
  </si>
  <si>
    <r>
      <t>·</t>
    </r>
    <r>
      <rPr>
        <sz val="7"/>
        <color indexed="8"/>
        <rFont val="Times New Roman"/>
        <family val="1"/>
      </rPr>
      <t xml:space="preserve">         </t>
    </r>
    <r>
      <rPr>
        <b/>
        <sz val="11"/>
        <color indexed="8"/>
        <rFont val="Calibri"/>
        <family val="2"/>
      </rPr>
      <t>Spalte G</t>
    </r>
    <r>
      <rPr>
        <sz val="11"/>
        <color indexed="8"/>
        <rFont val="Calibri"/>
        <family val="2"/>
      </rPr>
      <t xml:space="preserve"> stellt die Nutzen-Indikatoren auf Basis des Planungs- und Bewertungstools TQB dar, die mit der jeweiligen Kostenkomponente zusammenhängen. In einigen Fällen hat eine Kostenposition Auswirkungen auf mehrere Nutzen-Indikatoren. So hat beispielsweise die Investition in emissionsarme, ökologische Baustoffe einen positiven Effekt sowohl auf die Raumluftqualität als auch in Hinblick auf die Vermeidung kritischer Stoffe. </t>
    </r>
  </si>
  <si>
    <r>
      <t>·</t>
    </r>
    <r>
      <rPr>
        <sz val="7"/>
        <color indexed="8"/>
        <rFont val="Times New Roman"/>
        <family val="1"/>
      </rPr>
      <t>         [</t>
    </r>
    <r>
      <rPr>
        <sz val="11"/>
        <color indexed="8"/>
        <rFont val="Calibri"/>
        <family val="2"/>
      </rPr>
      <t>Die für den Rechenalgorithmus notwendigen Spalten C bis F werden nicht näher beschrieben.]</t>
    </r>
  </si>
  <si>
    <r>
      <t xml:space="preserve">Das </t>
    </r>
    <r>
      <rPr>
        <b/>
        <sz val="11"/>
        <color indexed="8"/>
        <rFont val="Calibri"/>
        <family val="2"/>
      </rPr>
      <t>Tabellenblatt „BEISPIEL“</t>
    </r>
    <r>
      <rPr>
        <sz val="11"/>
        <color indexed="8"/>
        <rFont val="Calibri"/>
        <family val="2"/>
      </rPr>
      <t xml:space="preserve"> zeigt eine beispielhafte Anwendung des Kosten-Nutzen-Tools samt Ergebnisauswertung.</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</si>
</sst>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_-* #,##0.000_-;\-* #,##0.000_-;_-* &quot;-&quot;??_-;_-@_-"/>
    <numFmt numFmtId="170" formatCode="_-* #,##0.0000_-;\-* #,##0.0000_-;_-* &quot;-&quot;??_-;_-@_-"/>
    <numFmt numFmtId="171" formatCode="_-* #,##0.00000_-;\-* #,##0.00000_-;_-* &quot;-&quot;??_-;_-@_-"/>
    <numFmt numFmtId="172" formatCode="_-* #,##0.000000_-;\-* #,##0.000000_-;_-* &quot;-&quot;??_-;_-@_-"/>
    <numFmt numFmtId="173" formatCode="_-* #,##0.0000000_-;\-* #,##0.0000000_-;_-* &quot;-&quot;??_-;_-@_-"/>
    <numFmt numFmtId="174" formatCode="_-* #,##0.00000000_-;\-* #,##0.00000000_-;_-* &quot;-&quot;??_-;_-@_-"/>
    <numFmt numFmtId="175" formatCode="_-* #,##0.0_-;\-* #,##0.0_-;_-* &quot;-&quot;??_-;_-@_-"/>
    <numFmt numFmtId="176" formatCode="0.0000"/>
    <numFmt numFmtId="177" formatCode="0.000"/>
    <numFmt numFmtId="178" formatCode="0.00000000"/>
    <numFmt numFmtId="179" formatCode="0.0000000"/>
    <numFmt numFmtId="180" formatCode="0.000000"/>
    <numFmt numFmtId="181" formatCode="0.00000"/>
  </numFmts>
  <fonts count="38">
    <font>
      <sz val="11"/>
      <color indexed="8"/>
      <name val="Calibri"/>
      <family val="2"/>
    </font>
    <font>
      <b/>
      <vertAlign val="superscript"/>
      <sz val="11"/>
      <color indexed="8"/>
      <name val="Calibri"/>
      <family val="2"/>
    </font>
    <font>
      <b/>
      <vertAlign val="subscript"/>
      <sz val="11"/>
      <color indexed="8"/>
      <name val="Calibri"/>
      <family val="2"/>
    </font>
    <font>
      <sz val="9"/>
      <name val="Tahoma"/>
      <family val="2"/>
    </font>
    <font>
      <b/>
      <sz val="9"/>
      <name val="Tahoma"/>
      <family val="2"/>
    </font>
    <font>
      <sz val="11"/>
      <color indexed="9"/>
      <name val="Calibri"/>
      <family val="2"/>
    </font>
    <font>
      <b/>
      <sz val="11"/>
      <color indexed="63"/>
      <name val="Calibri"/>
      <family val="2"/>
    </font>
    <font>
      <b/>
      <sz val="11"/>
      <color indexed="52"/>
      <name val="Calibri"/>
      <family val="2"/>
    </font>
    <font>
      <u val="single"/>
      <sz val="9.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b/>
      <i/>
      <sz val="11"/>
      <color indexed="8"/>
      <name val="Calibri"/>
      <family val="2"/>
    </font>
    <font>
      <sz val="8"/>
      <color indexed="8"/>
      <name val="Calibri"/>
      <family val="2"/>
    </font>
    <font>
      <b/>
      <i/>
      <sz val="11"/>
      <color indexed="10"/>
      <name val="Calibri"/>
      <family val="2"/>
    </font>
    <font>
      <sz val="8"/>
      <color indexed="23"/>
      <name val="Calibri"/>
      <family val="2"/>
    </font>
    <font>
      <sz val="11"/>
      <color indexed="23"/>
      <name val="Calibri"/>
      <family val="2"/>
    </font>
    <font>
      <b/>
      <sz val="11"/>
      <color indexed="23"/>
      <name val="Calibri"/>
      <family val="2"/>
    </font>
    <font>
      <sz val="9"/>
      <color indexed="23"/>
      <name val="Calibri"/>
      <family val="2"/>
    </font>
    <font>
      <sz val="16"/>
      <color indexed="8"/>
      <name val="Calibri"/>
      <family val="2"/>
    </font>
    <font>
      <b/>
      <sz val="14"/>
      <color indexed="8"/>
      <name val="Calibri"/>
      <family val="2"/>
    </font>
    <font>
      <b/>
      <sz val="16"/>
      <color indexed="8"/>
      <name val="Calibri"/>
      <family val="2"/>
    </font>
    <font>
      <sz val="11"/>
      <color indexed="8"/>
      <name val="Symbol"/>
      <family val="1"/>
    </font>
    <font>
      <sz val="7"/>
      <color indexed="8"/>
      <name val="Times New Roman"/>
      <family val="1"/>
    </font>
    <font>
      <vertAlign val="superscript"/>
      <sz val="11"/>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216">
    <xf numFmtId="0" fontId="0" fillId="0" borderId="0" xfId="0" applyAlignment="1">
      <alignment/>
    </xf>
    <xf numFmtId="0" fontId="0" fillId="24" borderId="10" xfId="0" applyFill="1" applyBorder="1" applyAlignment="1">
      <alignment/>
    </xf>
    <xf numFmtId="0" fontId="0" fillId="25" borderId="10" xfId="0" applyFill="1" applyBorder="1" applyAlignment="1">
      <alignment/>
    </xf>
    <xf numFmtId="0" fontId="0" fillId="11" borderId="10" xfId="0" applyFill="1" applyBorder="1" applyAlignment="1">
      <alignment/>
    </xf>
    <xf numFmtId="0" fontId="0" fillId="26" borderId="10" xfId="0" applyFill="1" applyBorder="1" applyAlignment="1">
      <alignment/>
    </xf>
    <xf numFmtId="0" fontId="0" fillId="23" borderId="10" xfId="0" applyFill="1" applyBorder="1" applyAlignment="1">
      <alignment/>
    </xf>
    <xf numFmtId="0" fontId="0" fillId="24" borderId="10" xfId="0" applyFill="1" applyBorder="1" applyAlignment="1">
      <alignment wrapText="1"/>
    </xf>
    <xf numFmtId="0" fontId="0" fillId="25" borderId="10" xfId="0" applyFill="1" applyBorder="1" applyAlignment="1">
      <alignment wrapText="1"/>
    </xf>
    <xf numFmtId="0" fontId="0" fillId="11" borderId="10" xfId="0" applyFill="1" applyBorder="1" applyAlignment="1">
      <alignment wrapText="1"/>
    </xf>
    <xf numFmtId="0" fontId="0" fillId="26" borderId="10" xfId="0" applyFill="1" applyBorder="1" applyAlignment="1">
      <alignment wrapText="1"/>
    </xf>
    <xf numFmtId="0" fontId="0" fillId="23" borderId="10" xfId="0" applyFill="1" applyBorder="1" applyAlignment="1">
      <alignment wrapText="1"/>
    </xf>
    <xf numFmtId="9" fontId="0" fillId="0" borderId="0" xfId="0" applyNumberFormat="1" applyAlignment="1">
      <alignment/>
    </xf>
    <xf numFmtId="0" fontId="0" fillId="0" borderId="0" xfId="0" applyFill="1" applyBorder="1" applyAlignment="1">
      <alignment/>
    </xf>
    <xf numFmtId="0" fontId="0" fillId="0" borderId="0" xfId="0" applyAlignment="1">
      <alignment wrapText="1"/>
    </xf>
    <xf numFmtId="0" fontId="10" fillId="0" borderId="0" xfId="0" applyFont="1" applyAlignment="1">
      <alignment/>
    </xf>
    <xf numFmtId="0" fontId="23" fillId="0" borderId="10" xfId="0" applyFont="1" applyFill="1" applyBorder="1" applyAlignment="1">
      <alignment/>
    </xf>
    <xf numFmtId="0" fontId="23" fillId="0" borderId="10" xfId="0" applyFont="1" applyFill="1" applyBorder="1" applyAlignment="1">
      <alignment horizontal="left" indent="1"/>
    </xf>
    <xf numFmtId="10" fontId="0" fillId="0" borderId="0" xfId="0" applyNumberFormat="1" applyAlignment="1">
      <alignment/>
    </xf>
    <xf numFmtId="43" fontId="0" fillId="0" borderId="0" xfId="42" applyFont="1" applyAlignment="1">
      <alignment/>
    </xf>
    <xf numFmtId="43" fontId="0" fillId="0" borderId="0" xfId="42" applyFont="1" applyAlignment="1">
      <alignment horizontal="center"/>
    </xf>
    <xf numFmtId="0" fontId="10" fillId="20" borderId="10" xfId="0" applyFont="1" applyFill="1" applyBorder="1" applyAlignment="1">
      <alignment/>
    </xf>
    <xf numFmtId="43" fontId="10" fillId="20" borderId="10" xfId="42" applyFont="1" applyFill="1" applyBorder="1" applyAlignment="1">
      <alignment/>
    </xf>
    <xf numFmtId="0" fontId="10" fillId="23" borderId="10" xfId="0" applyFont="1" applyFill="1" applyBorder="1" applyAlignment="1">
      <alignment/>
    </xf>
    <xf numFmtId="0" fontId="24" fillId="6" borderId="10" xfId="0" applyFont="1" applyFill="1" applyBorder="1" applyAlignment="1">
      <alignment/>
    </xf>
    <xf numFmtId="0" fontId="10" fillId="14" borderId="10" xfId="0" applyFont="1" applyFill="1" applyBorder="1" applyAlignment="1">
      <alignment/>
    </xf>
    <xf numFmtId="0" fontId="25" fillId="0" borderId="0" xfId="0" applyFont="1" applyAlignment="1">
      <alignment/>
    </xf>
    <xf numFmtId="0" fontId="26" fillId="0" borderId="10" xfId="0" applyFont="1" applyBorder="1" applyAlignment="1">
      <alignment/>
    </xf>
    <xf numFmtId="43" fontId="0" fillId="0" borderId="10" xfId="42" applyFont="1" applyBorder="1" applyAlignment="1">
      <alignment/>
    </xf>
    <xf numFmtId="43" fontId="0" fillId="0" borderId="10" xfId="0" applyNumberFormat="1" applyBorder="1" applyAlignment="1">
      <alignment/>
    </xf>
    <xf numFmtId="43" fontId="10" fillId="0" borderId="0" xfId="0" applyNumberFormat="1" applyFont="1" applyAlignment="1">
      <alignment/>
    </xf>
    <xf numFmtId="0" fontId="23" fillId="24" borderId="10" xfId="0" applyFont="1" applyFill="1" applyBorder="1" applyAlignment="1">
      <alignment/>
    </xf>
    <xf numFmtId="0" fontId="0" fillId="24" borderId="11" xfId="0" applyFill="1" applyBorder="1" applyAlignment="1">
      <alignment/>
    </xf>
    <xf numFmtId="0" fontId="10" fillId="24" borderId="11" xfId="0" applyFont="1" applyFill="1" applyBorder="1" applyAlignment="1">
      <alignment wrapText="1"/>
    </xf>
    <xf numFmtId="0" fontId="23" fillId="24" borderId="11" xfId="0" applyFont="1" applyFill="1" applyBorder="1" applyAlignment="1">
      <alignment/>
    </xf>
    <xf numFmtId="0" fontId="0" fillId="25" borderId="11" xfId="0" applyFill="1" applyBorder="1" applyAlignment="1">
      <alignment/>
    </xf>
    <xf numFmtId="0" fontId="0" fillId="11" borderId="11" xfId="0" applyFill="1" applyBorder="1" applyAlignment="1">
      <alignment/>
    </xf>
    <xf numFmtId="0" fontId="0" fillId="26" borderId="11" xfId="0" applyFill="1" applyBorder="1" applyAlignment="1">
      <alignment/>
    </xf>
    <xf numFmtId="0" fontId="0" fillId="23" borderId="11" xfId="0" applyFill="1" applyBorder="1" applyAlignment="1">
      <alignment/>
    </xf>
    <xf numFmtId="0" fontId="0" fillId="24" borderId="12" xfId="0" applyFill="1" applyBorder="1" applyAlignment="1">
      <alignment/>
    </xf>
    <xf numFmtId="0" fontId="21" fillId="24" borderId="12" xfId="0" applyFont="1" applyFill="1" applyBorder="1" applyAlignment="1">
      <alignment/>
    </xf>
    <xf numFmtId="0" fontId="0" fillId="25" borderId="12" xfId="0" applyFill="1" applyBorder="1" applyAlignment="1">
      <alignment/>
    </xf>
    <xf numFmtId="0" fontId="0" fillId="11" borderId="12" xfId="0" applyFill="1" applyBorder="1" applyAlignment="1">
      <alignment/>
    </xf>
    <xf numFmtId="0" fontId="0" fillId="26" borderId="12" xfId="0" applyFill="1" applyBorder="1" applyAlignment="1">
      <alignment/>
    </xf>
    <xf numFmtId="0" fontId="0" fillId="23" borderId="12" xfId="0" applyFill="1" applyBorder="1" applyAlignment="1">
      <alignment/>
    </xf>
    <xf numFmtId="0" fontId="0" fillId="27" borderId="11" xfId="0" applyFill="1" applyBorder="1" applyAlignment="1">
      <alignment/>
    </xf>
    <xf numFmtId="0" fontId="0" fillId="27" borderId="12" xfId="0" applyFill="1" applyBorder="1" applyAlignment="1">
      <alignment/>
    </xf>
    <xf numFmtId="0" fontId="0" fillId="0" borderId="0" xfId="0" applyFill="1" applyAlignment="1">
      <alignment wrapText="1"/>
    </xf>
    <xf numFmtId="0" fontId="10" fillId="0" borderId="0" xfId="0" applyFont="1" applyFill="1" applyAlignment="1">
      <alignment wrapText="1"/>
    </xf>
    <xf numFmtId="0" fontId="27" fillId="0" borderId="0" xfId="42" applyNumberFormat="1" applyFont="1" applyAlignment="1">
      <alignment/>
    </xf>
    <xf numFmtId="0" fontId="28" fillId="0" borderId="0" xfId="0" applyFont="1" applyAlignment="1">
      <alignment/>
    </xf>
    <xf numFmtId="0" fontId="27" fillId="0" borderId="0" xfId="0" applyFont="1" applyAlignment="1">
      <alignment/>
    </xf>
    <xf numFmtId="0" fontId="28" fillId="27" borderId="12" xfId="0" applyFont="1" applyFill="1" applyBorder="1" applyAlignment="1">
      <alignment/>
    </xf>
    <xf numFmtId="0" fontId="29" fillId="27" borderId="13" xfId="0" applyFont="1" applyFill="1" applyBorder="1" applyAlignment="1">
      <alignment/>
    </xf>
    <xf numFmtId="0" fontId="28" fillId="24" borderId="12" xfId="0" applyFont="1" applyFill="1" applyBorder="1" applyAlignment="1">
      <alignment/>
    </xf>
    <xf numFmtId="0" fontId="30" fillId="24" borderId="13" xfId="0" applyFont="1" applyFill="1" applyBorder="1" applyAlignment="1">
      <alignment/>
    </xf>
    <xf numFmtId="0" fontId="28" fillId="25" borderId="12" xfId="0" applyFont="1" applyFill="1" applyBorder="1" applyAlignment="1">
      <alignment/>
    </xf>
    <xf numFmtId="0" fontId="30" fillId="25" borderId="13" xfId="0" applyFont="1" applyFill="1" applyBorder="1" applyAlignment="1">
      <alignment/>
    </xf>
    <xf numFmtId="0" fontId="28" fillId="11" borderId="12" xfId="0" applyFont="1" applyFill="1" applyBorder="1" applyAlignment="1">
      <alignment/>
    </xf>
    <xf numFmtId="0" fontId="30" fillId="11" borderId="13" xfId="0" applyFont="1" applyFill="1" applyBorder="1" applyAlignment="1">
      <alignment/>
    </xf>
    <xf numFmtId="0" fontId="28" fillId="26" borderId="12" xfId="0" applyFont="1" applyFill="1" applyBorder="1" applyAlignment="1">
      <alignment/>
    </xf>
    <xf numFmtId="0" fontId="30" fillId="26" borderId="13" xfId="0" applyFont="1" applyFill="1" applyBorder="1" applyAlignment="1">
      <alignment/>
    </xf>
    <xf numFmtId="0" fontId="28" fillId="23" borderId="12" xfId="0" applyFont="1" applyFill="1" applyBorder="1" applyAlignment="1">
      <alignment/>
    </xf>
    <xf numFmtId="0" fontId="30" fillId="23" borderId="13" xfId="0" applyFont="1" applyFill="1" applyBorder="1" applyAlignment="1">
      <alignment/>
    </xf>
    <xf numFmtId="43" fontId="0" fillId="0" borderId="0" xfId="42" applyFont="1" applyFill="1" applyAlignment="1">
      <alignment/>
    </xf>
    <xf numFmtId="0" fontId="0" fillId="0" borderId="10" xfId="0" applyBorder="1" applyAlignment="1">
      <alignment wrapText="1"/>
    </xf>
    <xf numFmtId="0" fontId="0" fillId="0" borderId="14" xfId="0" applyBorder="1" applyAlignment="1">
      <alignment wrapText="1"/>
    </xf>
    <xf numFmtId="0" fontId="31" fillId="0" borderId="15" xfId="0" applyFont="1" applyBorder="1" applyAlignment="1">
      <alignment wrapText="1"/>
    </xf>
    <xf numFmtId="0" fontId="31" fillId="0" borderId="16" xfId="0" applyFont="1" applyBorder="1" applyAlignment="1">
      <alignment wrapText="1"/>
    </xf>
    <xf numFmtId="0" fontId="31" fillId="0" borderId="13" xfId="0" applyFont="1" applyBorder="1" applyAlignment="1">
      <alignment wrapText="1"/>
    </xf>
    <xf numFmtId="0" fontId="31" fillId="0" borderId="10" xfId="0" applyFont="1" applyBorder="1" applyAlignment="1">
      <alignment wrapText="1"/>
    </xf>
    <xf numFmtId="0" fontId="0" fillId="24" borderId="17" xfId="0" applyFill="1" applyBorder="1" applyAlignment="1">
      <alignment wrapText="1"/>
    </xf>
    <xf numFmtId="0" fontId="0" fillId="24" borderId="18" xfId="0" applyFill="1" applyBorder="1" applyAlignment="1">
      <alignment wrapText="1"/>
    </xf>
    <xf numFmtId="0" fontId="0" fillId="0" borderId="13" xfId="0" applyBorder="1" applyAlignment="1">
      <alignment wrapText="1"/>
    </xf>
    <xf numFmtId="0" fontId="0" fillId="25" borderId="17" xfId="0" applyFill="1" applyBorder="1" applyAlignment="1">
      <alignment wrapText="1"/>
    </xf>
    <xf numFmtId="0" fontId="0" fillId="25" borderId="18" xfId="0" applyFill="1" applyBorder="1" applyAlignment="1">
      <alignment wrapText="1"/>
    </xf>
    <xf numFmtId="0" fontId="0" fillId="11" borderId="17" xfId="0" applyFill="1" applyBorder="1" applyAlignment="1">
      <alignment wrapText="1"/>
    </xf>
    <xf numFmtId="0" fontId="0" fillId="11" borderId="18" xfId="0" applyFill="1" applyBorder="1" applyAlignment="1">
      <alignment wrapText="1"/>
    </xf>
    <xf numFmtId="0" fontId="0" fillId="26" borderId="17" xfId="0" applyFill="1" applyBorder="1" applyAlignment="1">
      <alignment wrapText="1"/>
    </xf>
    <xf numFmtId="0" fontId="0" fillId="26" borderId="18" xfId="0" applyFill="1" applyBorder="1" applyAlignment="1">
      <alignment wrapText="1"/>
    </xf>
    <xf numFmtId="0" fontId="0" fillId="23" borderId="17" xfId="0" applyFill="1" applyBorder="1" applyAlignment="1">
      <alignment wrapText="1"/>
    </xf>
    <xf numFmtId="0" fontId="0" fillId="23" borderId="18" xfId="0" applyFill="1" applyBorder="1" applyAlignment="1">
      <alignment wrapText="1"/>
    </xf>
    <xf numFmtId="0" fontId="31" fillId="0" borderId="19" xfId="0" applyFont="1" applyBorder="1" applyAlignment="1">
      <alignment wrapText="1"/>
    </xf>
    <xf numFmtId="0" fontId="31" fillId="0" borderId="20" xfId="0" applyFont="1" applyBorder="1" applyAlignment="1">
      <alignment wrapText="1"/>
    </xf>
    <xf numFmtId="0" fontId="0" fillId="0" borderId="21" xfId="0" applyBorder="1" applyAlignment="1">
      <alignment wrapText="1"/>
    </xf>
    <xf numFmtId="9" fontId="0" fillId="0" borderId="13" xfId="51" applyFont="1" applyBorder="1" applyAlignment="1">
      <alignment wrapText="1"/>
    </xf>
    <xf numFmtId="0" fontId="0" fillId="0" borderId="13" xfId="0" applyFont="1" applyBorder="1" applyAlignment="1">
      <alignment wrapText="1"/>
    </xf>
    <xf numFmtId="0" fontId="0" fillId="0" borderId="10" xfId="0" applyFont="1" applyBorder="1" applyAlignment="1">
      <alignment wrapText="1"/>
    </xf>
    <xf numFmtId="0" fontId="0" fillId="0" borderId="11" xfId="0" applyBorder="1" applyAlignment="1">
      <alignment wrapText="1"/>
    </xf>
    <xf numFmtId="0" fontId="0" fillId="0" borderId="22" xfId="0" applyBorder="1" applyAlignment="1">
      <alignment wrapText="1"/>
    </xf>
    <xf numFmtId="0" fontId="0" fillId="20" borderId="16" xfId="0" applyFill="1" applyBorder="1" applyAlignment="1">
      <alignment wrapText="1"/>
    </xf>
    <xf numFmtId="9" fontId="0" fillId="20" borderId="17" xfId="51" applyFont="1" applyFill="1" applyBorder="1" applyAlignment="1">
      <alignment wrapText="1"/>
    </xf>
    <xf numFmtId="9" fontId="0" fillId="20" borderId="10" xfId="51" applyFont="1" applyFill="1" applyBorder="1" applyAlignment="1">
      <alignment wrapText="1"/>
    </xf>
    <xf numFmtId="0" fontId="0" fillId="20" borderId="18" xfId="0" applyFill="1" applyBorder="1" applyAlignment="1">
      <alignment wrapText="1"/>
    </xf>
    <xf numFmtId="9" fontId="0" fillId="20" borderId="23" xfId="51" applyFont="1" applyFill="1" applyBorder="1" applyAlignment="1">
      <alignment wrapText="1"/>
    </xf>
    <xf numFmtId="9" fontId="0" fillId="20" borderId="24" xfId="51" applyFont="1" applyFill="1" applyBorder="1" applyAlignment="1">
      <alignment wrapText="1"/>
    </xf>
    <xf numFmtId="0" fontId="0" fillId="20" borderId="25" xfId="0" applyFill="1" applyBorder="1" applyAlignment="1">
      <alignment wrapText="1"/>
    </xf>
    <xf numFmtId="43" fontId="0" fillId="0" borderId="10" xfId="42" applyNumberFormat="1" applyFont="1" applyFill="1" applyBorder="1" applyAlignment="1">
      <alignment/>
    </xf>
    <xf numFmtId="0" fontId="27" fillId="0" borderId="0" xfId="42" applyNumberFormat="1" applyFont="1" applyFill="1" applyAlignment="1">
      <alignment/>
    </xf>
    <xf numFmtId="0" fontId="10" fillId="20" borderId="10" xfId="0" applyFont="1" applyFill="1" applyBorder="1" applyAlignment="1">
      <alignment wrapText="1"/>
    </xf>
    <xf numFmtId="0" fontId="29" fillId="20" borderId="11" xfId="0" applyFont="1" applyFill="1" applyBorder="1" applyAlignment="1">
      <alignment wrapText="1"/>
    </xf>
    <xf numFmtId="0" fontId="10" fillId="20" borderId="11" xfId="0" applyFont="1" applyFill="1" applyBorder="1" applyAlignment="1">
      <alignment wrapText="1"/>
    </xf>
    <xf numFmtId="0" fontId="24" fillId="0" borderId="0" xfId="0" applyFont="1" applyAlignment="1">
      <alignment wrapText="1"/>
    </xf>
    <xf numFmtId="2" fontId="10" fillId="20" borderId="10" xfId="0" applyNumberFormat="1" applyFont="1" applyFill="1" applyBorder="1" applyAlignment="1">
      <alignment wrapText="1"/>
    </xf>
    <xf numFmtId="0" fontId="0" fillId="10" borderId="10" xfId="0" applyFill="1" applyBorder="1" applyAlignment="1">
      <alignment wrapText="1"/>
    </xf>
    <xf numFmtId="2" fontId="0" fillId="10" borderId="10" xfId="0" applyNumberFormat="1" applyFill="1" applyBorder="1" applyAlignment="1">
      <alignment wrapText="1"/>
    </xf>
    <xf numFmtId="2" fontId="0" fillId="0" borderId="10" xfId="0" applyNumberFormat="1" applyBorder="1" applyAlignment="1">
      <alignment wrapText="1"/>
    </xf>
    <xf numFmtId="0" fontId="10" fillId="0" borderId="0" xfId="0" applyFont="1" applyAlignment="1">
      <alignment wrapText="1"/>
    </xf>
    <xf numFmtId="0" fontId="0" fillId="0" borderId="0" xfId="0" applyFont="1" applyAlignment="1">
      <alignment wrapText="1"/>
    </xf>
    <xf numFmtId="2" fontId="0" fillId="0" borderId="10" xfId="0" applyNumberFormat="1" applyFont="1" applyBorder="1" applyAlignment="1">
      <alignment wrapText="1"/>
    </xf>
    <xf numFmtId="0" fontId="0" fillId="20" borderId="10" xfId="0" applyFill="1" applyBorder="1" applyAlignment="1">
      <alignment wrapText="1"/>
    </xf>
    <xf numFmtId="1" fontId="10" fillId="20" borderId="10" xfId="0" applyNumberFormat="1" applyFont="1" applyFill="1" applyBorder="1" applyAlignment="1">
      <alignment wrapText="1"/>
    </xf>
    <xf numFmtId="2" fontId="10" fillId="0" borderId="0" xfId="0" applyNumberFormat="1" applyFont="1" applyFill="1" applyAlignment="1">
      <alignment wrapText="1"/>
    </xf>
    <xf numFmtId="2" fontId="0" fillId="0" borderId="0" xfId="0" applyNumberFormat="1" applyAlignment="1">
      <alignment wrapText="1"/>
    </xf>
    <xf numFmtId="2" fontId="0" fillId="24" borderId="10" xfId="0" applyNumberFormat="1" applyFill="1" applyBorder="1" applyAlignment="1">
      <alignment wrapText="1"/>
    </xf>
    <xf numFmtId="2" fontId="10" fillId="24" borderId="10" xfId="0" applyNumberFormat="1" applyFont="1" applyFill="1" applyBorder="1" applyAlignment="1">
      <alignment wrapText="1"/>
    </xf>
    <xf numFmtId="2" fontId="0" fillId="25" borderId="10" xfId="0" applyNumberFormat="1" applyFill="1" applyBorder="1" applyAlignment="1">
      <alignment wrapText="1"/>
    </xf>
    <xf numFmtId="2" fontId="10" fillId="25" borderId="10" xfId="0" applyNumberFormat="1" applyFont="1" applyFill="1" applyBorder="1" applyAlignment="1">
      <alignment wrapText="1"/>
    </xf>
    <xf numFmtId="2" fontId="0" fillId="11" borderId="10" xfId="0" applyNumberFormat="1" applyFill="1" applyBorder="1" applyAlignment="1">
      <alignment wrapText="1"/>
    </xf>
    <xf numFmtId="2" fontId="10" fillId="11" borderId="10" xfId="0" applyNumberFormat="1" applyFont="1" applyFill="1" applyBorder="1" applyAlignment="1">
      <alignment wrapText="1"/>
    </xf>
    <xf numFmtId="2" fontId="0" fillId="26" borderId="10" xfId="0" applyNumberFormat="1" applyFill="1" applyBorder="1" applyAlignment="1">
      <alignment wrapText="1"/>
    </xf>
    <xf numFmtId="2" fontId="10" fillId="26" borderId="10" xfId="0" applyNumberFormat="1" applyFont="1" applyFill="1" applyBorder="1" applyAlignment="1">
      <alignment wrapText="1"/>
    </xf>
    <xf numFmtId="2" fontId="0" fillId="20" borderId="10" xfId="0" applyNumberFormat="1" applyFill="1" applyBorder="1" applyAlignment="1">
      <alignment wrapText="1"/>
    </xf>
    <xf numFmtId="2" fontId="10" fillId="20" borderId="10" xfId="0" applyNumberFormat="1" applyFont="1" applyFill="1" applyBorder="1" applyAlignment="1">
      <alignment wrapText="1"/>
    </xf>
    <xf numFmtId="2" fontId="10" fillId="27" borderId="10" xfId="0" applyNumberFormat="1" applyFont="1" applyFill="1" applyBorder="1" applyAlignment="1">
      <alignment wrapText="1"/>
    </xf>
    <xf numFmtId="0" fontId="0" fillId="20" borderId="11" xfId="0" applyFill="1" applyBorder="1" applyAlignment="1">
      <alignment wrapText="1"/>
    </xf>
    <xf numFmtId="0" fontId="0" fillId="24" borderId="11" xfId="0" applyFill="1" applyBorder="1" applyAlignment="1">
      <alignment wrapText="1"/>
    </xf>
    <xf numFmtId="0" fontId="0" fillId="25" borderId="11" xfId="0" applyFill="1" applyBorder="1" applyAlignment="1">
      <alignment wrapText="1"/>
    </xf>
    <xf numFmtId="0" fontId="0" fillId="25" borderId="13" xfId="0" applyFill="1" applyBorder="1" applyAlignment="1">
      <alignment wrapText="1"/>
    </xf>
    <xf numFmtId="0" fontId="0" fillId="0" borderId="26" xfId="0" applyBorder="1" applyAlignment="1">
      <alignment wrapText="1"/>
    </xf>
    <xf numFmtId="0" fontId="10" fillId="24" borderId="11" xfId="0" applyFont="1" applyFill="1" applyBorder="1" applyAlignment="1">
      <alignment wrapText="1"/>
    </xf>
    <xf numFmtId="0" fontId="10" fillId="25" borderId="11" xfId="0" applyFont="1" applyFill="1" applyBorder="1" applyAlignment="1">
      <alignment wrapText="1"/>
    </xf>
    <xf numFmtId="0" fontId="0" fillId="26" borderId="13" xfId="0" applyFill="1" applyBorder="1" applyAlignment="1">
      <alignment wrapText="1"/>
    </xf>
    <xf numFmtId="0" fontId="0" fillId="11" borderId="13" xfId="0" applyFill="1" applyBorder="1" applyAlignment="1">
      <alignment wrapText="1"/>
    </xf>
    <xf numFmtId="0" fontId="10" fillId="20" borderId="11" xfId="0" applyFont="1" applyFill="1" applyBorder="1" applyAlignment="1">
      <alignment wrapText="1"/>
    </xf>
    <xf numFmtId="0" fontId="0" fillId="20" borderId="11" xfId="0" applyFont="1" applyFill="1" applyBorder="1" applyAlignment="1">
      <alignment wrapText="1"/>
    </xf>
    <xf numFmtId="0" fontId="0" fillId="11" borderId="11" xfId="0" applyFill="1" applyBorder="1" applyAlignment="1">
      <alignment wrapText="1"/>
    </xf>
    <xf numFmtId="0" fontId="0" fillId="26" borderId="11"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25" borderId="11" xfId="0" applyFill="1" applyBorder="1" applyAlignment="1">
      <alignment wrapText="1"/>
    </xf>
    <xf numFmtId="0" fontId="0" fillId="25" borderId="27" xfId="0" applyFill="1" applyBorder="1" applyAlignment="1">
      <alignment wrapText="1"/>
    </xf>
    <xf numFmtId="0" fontId="0" fillId="25" borderId="12" xfId="0" applyFill="1" applyBorder="1" applyAlignment="1">
      <alignment wrapText="1"/>
    </xf>
    <xf numFmtId="0" fontId="0" fillId="25" borderId="13" xfId="0" applyFill="1" applyBorder="1" applyAlignment="1">
      <alignment wrapText="1"/>
    </xf>
    <xf numFmtId="0" fontId="10" fillId="24" borderId="11" xfId="0" applyFont="1" applyFill="1" applyBorder="1" applyAlignment="1">
      <alignment wrapText="1"/>
    </xf>
    <xf numFmtId="43" fontId="10" fillId="0" borderId="0" xfId="0" applyNumberFormat="1" applyFont="1" applyAlignment="1">
      <alignment horizontal="left"/>
    </xf>
    <xf numFmtId="0" fontId="27" fillId="0" borderId="0" xfId="0" applyFont="1" applyFill="1" applyBorder="1" applyAlignment="1">
      <alignment/>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right" wrapText="1"/>
    </xf>
    <xf numFmtId="0" fontId="10" fillId="27" borderId="11" xfId="0" applyFont="1" applyFill="1" applyBorder="1" applyAlignment="1">
      <alignment wrapText="1"/>
    </xf>
    <xf numFmtId="0" fontId="10" fillId="27" borderId="13" xfId="0" applyFont="1" applyFill="1" applyBorder="1" applyAlignment="1">
      <alignment wrapText="1"/>
    </xf>
    <xf numFmtId="0" fontId="10" fillId="27" borderId="28" xfId="0" applyFont="1" applyFill="1" applyBorder="1" applyAlignment="1">
      <alignment wrapText="1"/>
    </xf>
    <xf numFmtId="0" fontId="0" fillId="24" borderId="13" xfId="0" applyFill="1" applyBorder="1" applyAlignment="1">
      <alignment wrapText="1"/>
    </xf>
    <xf numFmtId="0" fontId="10" fillId="24" borderId="13" xfId="0" applyFont="1" applyFill="1" applyBorder="1" applyAlignment="1">
      <alignment wrapText="1"/>
    </xf>
    <xf numFmtId="0" fontId="0" fillId="24" borderId="29" xfId="0" applyFill="1" applyBorder="1" applyAlignment="1">
      <alignment wrapText="1"/>
    </xf>
    <xf numFmtId="0" fontId="0" fillId="24" borderId="30" xfId="0" applyFill="1" applyBorder="1" applyAlignment="1">
      <alignment wrapText="1"/>
    </xf>
    <xf numFmtId="0" fontId="10" fillId="24" borderId="31" xfId="0" applyFont="1" applyFill="1" applyBorder="1" applyAlignment="1">
      <alignment wrapText="1"/>
    </xf>
    <xf numFmtId="0" fontId="10" fillId="25" borderId="13" xfId="0" applyFont="1" applyFill="1" applyBorder="1" applyAlignment="1">
      <alignment wrapText="1"/>
    </xf>
    <xf numFmtId="0" fontId="0" fillId="25" borderId="29" xfId="0" applyFill="1" applyBorder="1" applyAlignment="1">
      <alignment wrapText="1"/>
    </xf>
    <xf numFmtId="0" fontId="0" fillId="25" borderId="30" xfId="0" applyFill="1" applyBorder="1" applyAlignment="1">
      <alignment wrapText="1"/>
    </xf>
    <xf numFmtId="0" fontId="10" fillId="25" borderId="31" xfId="0" applyFont="1" applyFill="1" applyBorder="1" applyAlignment="1">
      <alignment wrapText="1"/>
    </xf>
    <xf numFmtId="0" fontId="10" fillId="11" borderId="11" xfId="0" applyFont="1" applyFill="1" applyBorder="1" applyAlignment="1">
      <alignment wrapText="1"/>
    </xf>
    <xf numFmtId="0" fontId="10" fillId="11" borderId="13" xfId="0" applyFont="1" applyFill="1" applyBorder="1" applyAlignment="1">
      <alignment wrapText="1"/>
    </xf>
    <xf numFmtId="0" fontId="0" fillId="20" borderId="12" xfId="0" applyFill="1" applyBorder="1" applyAlignment="1">
      <alignment wrapText="1"/>
    </xf>
    <xf numFmtId="0" fontId="0" fillId="20" borderId="13" xfId="0" applyFill="1" applyBorder="1" applyAlignment="1">
      <alignment wrapText="1"/>
    </xf>
    <xf numFmtId="0" fontId="31" fillId="0" borderId="32" xfId="0" applyFont="1" applyBorder="1" applyAlignment="1">
      <alignment wrapText="1"/>
    </xf>
    <xf numFmtId="0" fontId="31" fillId="0" borderId="33" xfId="0" applyFont="1" applyBorder="1" applyAlignment="1">
      <alignment wrapText="1"/>
    </xf>
    <xf numFmtId="0" fontId="0" fillId="24" borderId="11" xfId="0" applyFill="1" applyBorder="1" applyAlignment="1">
      <alignment wrapText="1"/>
    </xf>
    <xf numFmtId="0" fontId="0" fillId="0" borderId="27" xfId="0" applyBorder="1" applyAlignment="1">
      <alignment wrapText="1"/>
    </xf>
    <xf numFmtId="0" fontId="0" fillId="11" borderId="29" xfId="0" applyFill="1" applyBorder="1" applyAlignment="1">
      <alignment wrapText="1"/>
    </xf>
    <xf numFmtId="0" fontId="0" fillId="11" borderId="30" xfId="0" applyFill="1" applyBorder="1" applyAlignment="1">
      <alignment wrapText="1"/>
    </xf>
    <xf numFmtId="0" fontId="10" fillId="11" borderId="31" xfId="0" applyFont="1" applyFill="1" applyBorder="1" applyAlignment="1">
      <alignment wrapText="1"/>
    </xf>
    <xf numFmtId="0" fontId="10" fillId="26" borderId="11" xfId="0" applyFont="1" applyFill="1" applyBorder="1" applyAlignment="1">
      <alignment wrapText="1"/>
    </xf>
    <xf numFmtId="0" fontId="10" fillId="26" borderId="13" xfId="0" applyFont="1" applyFill="1" applyBorder="1" applyAlignment="1">
      <alignment wrapText="1"/>
    </xf>
    <xf numFmtId="0" fontId="0" fillId="26" borderId="29" xfId="0" applyFill="1" applyBorder="1" applyAlignment="1">
      <alignment wrapText="1"/>
    </xf>
    <xf numFmtId="0" fontId="0" fillId="26" borderId="30" xfId="0" applyFill="1" applyBorder="1" applyAlignment="1">
      <alignment wrapText="1"/>
    </xf>
    <xf numFmtId="0" fontId="10" fillId="26" borderId="31" xfId="0" applyFont="1" applyFill="1" applyBorder="1" applyAlignment="1">
      <alignment wrapText="1"/>
    </xf>
    <xf numFmtId="0" fontId="0" fillId="20" borderId="13" xfId="0" applyFont="1" applyFill="1" applyBorder="1" applyAlignment="1">
      <alignment wrapText="1"/>
    </xf>
    <xf numFmtId="0" fontId="10" fillId="20" borderId="13" xfId="0" applyFont="1" applyFill="1" applyBorder="1" applyAlignment="1">
      <alignment wrapText="1"/>
    </xf>
    <xf numFmtId="0" fontId="0" fillId="20" borderId="29" xfId="0" applyFont="1" applyFill="1" applyBorder="1" applyAlignment="1">
      <alignment wrapText="1"/>
    </xf>
    <xf numFmtId="0" fontId="0" fillId="20" borderId="30" xfId="0" applyFont="1" applyFill="1" applyBorder="1" applyAlignment="1">
      <alignment wrapText="1"/>
    </xf>
    <xf numFmtId="0" fontId="10" fillId="20" borderId="31" xfId="0" applyFont="1" applyFill="1" applyBorder="1" applyAlignment="1">
      <alignment wrapText="1"/>
    </xf>
    <xf numFmtId="0" fontId="0" fillId="0" borderId="21" xfId="0" applyFont="1" applyBorder="1" applyAlignment="1">
      <alignment wrapText="1"/>
    </xf>
    <xf numFmtId="0" fontId="33" fillId="10" borderId="10" xfId="0" applyFont="1" applyFill="1" applyBorder="1" applyAlignment="1">
      <alignment wrapText="1"/>
    </xf>
    <xf numFmtId="0" fontId="0" fillId="20" borderId="10" xfId="0" applyFont="1" applyFill="1" applyBorder="1" applyAlignment="1">
      <alignment wrapText="1"/>
    </xf>
    <xf numFmtId="0" fontId="0" fillId="10" borderId="10" xfId="0" applyFont="1" applyFill="1" applyBorder="1" applyAlignment="1">
      <alignment wrapText="1"/>
    </xf>
    <xf numFmtId="0" fontId="34" fillId="0" borderId="0" xfId="0" applyFont="1" applyAlignment="1">
      <alignment horizontal="left" wrapText="1"/>
    </xf>
    <xf numFmtId="0" fontId="32" fillId="0" borderId="0" xfId="0" applyFont="1" applyAlignment="1">
      <alignment wrapText="1"/>
    </xf>
    <xf numFmtId="0" fontId="33" fillId="0" borderId="0" xfId="0" applyFont="1" applyAlignment="1">
      <alignment wrapText="1"/>
    </xf>
    <xf numFmtId="0" fontId="32" fillId="23" borderId="27" xfId="0" applyFont="1" applyFill="1" applyBorder="1" applyAlignment="1">
      <alignment/>
    </xf>
    <xf numFmtId="0" fontId="0" fillId="0" borderId="27" xfId="0" applyBorder="1" applyAlignment="1">
      <alignment/>
    </xf>
    <xf numFmtId="0" fontId="31" fillId="0" borderId="34" xfId="0" applyFont="1" applyBorder="1" applyAlignment="1">
      <alignment wrapText="1"/>
    </xf>
    <xf numFmtId="0" fontId="31" fillId="0" borderId="35" xfId="0" applyFont="1" applyBorder="1" applyAlignment="1">
      <alignment wrapText="1"/>
    </xf>
    <xf numFmtId="0" fontId="0" fillId="20" borderId="36" xfId="0" applyFill="1" applyBorder="1" applyAlignment="1">
      <alignment wrapText="1"/>
    </xf>
    <xf numFmtId="0" fontId="0" fillId="20" borderId="33" xfId="0" applyFill="1" applyBorder="1" applyAlignment="1">
      <alignment wrapText="1"/>
    </xf>
    <xf numFmtId="0" fontId="0" fillId="20" borderId="11" xfId="0" applyFill="1" applyBorder="1" applyAlignment="1">
      <alignment wrapText="1"/>
    </xf>
    <xf numFmtId="0" fontId="10" fillId="25" borderId="11" xfId="0" applyFont="1" applyFill="1" applyBorder="1" applyAlignment="1">
      <alignment wrapText="1"/>
    </xf>
    <xf numFmtId="0" fontId="10" fillId="26" borderId="11" xfId="0" applyFont="1" applyFill="1" applyBorder="1" applyAlignment="1">
      <alignment wrapText="1"/>
    </xf>
    <xf numFmtId="0" fontId="0" fillId="26" borderId="26" xfId="0" applyFill="1" applyBorder="1" applyAlignment="1">
      <alignment wrapText="1"/>
    </xf>
    <xf numFmtId="0" fontId="0" fillId="26" borderId="12" xfId="0" applyFill="1" applyBorder="1" applyAlignment="1">
      <alignment wrapText="1"/>
    </xf>
    <xf numFmtId="0" fontId="0" fillId="26" borderId="13" xfId="0" applyFill="1" applyBorder="1" applyAlignment="1">
      <alignment wrapText="1"/>
    </xf>
    <xf numFmtId="0" fontId="0" fillId="25" borderId="26" xfId="0" applyFill="1" applyBorder="1" applyAlignment="1">
      <alignment wrapText="1"/>
    </xf>
    <xf numFmtId="0" fontId="10" fillId="11" borderId="11" xfId="0" applyFont="1" applyFill="1" applyBorder="1" applyAlignment="1">
      <alignment wrapText="1"/>
    </xf>
    <xf numFmtId="0" fontId="0" fillId="11" borderId="12" xfId="0" applyFill="1" applyBorder="1" applyAlignment="1">
      <alignment wrapText="1"/>
    </xf>
    <xf numFmtId="0" fontId="0" fillId="11" borderId="13" xfId="0" applyFill="1" applyBorder="1" applyAlignment="1">
      <alignment wrapText="1"/>
    </xf>
    <xf numFmtId="0" fontId="0" fillId="11" borderId="26" xfId="0" applyFill="1" applyBorder="1" applyAlignment="1">
      <alignment wrapText="1"/>
    </xf>
    <xf numFmtId="0" fontId="10" fillId="20" borderId="11" xfId="0" applyFont="1" applyFill="1" applyBorder="1" applyAlignment="1">
      <alignment wrapText="1"/>
    </xf>
    <xf numFmtId="0" fontId="0" fillId="20" borderId="26" xfId="0" applyFill="1" applyBorder="1" applyAlignment="1">
      <alignment wrapText="1"/>
    </xf>
    <xf numFmtId="0" fontId="0" fillId="11" borderId="11" xfId="0" applyFill="1" applyBorder="1" applyAlignment="1">
      <alignment wrapText="1"/>
    </xf>
    <xf numFmtId="0" fontId="0" fillId="11" borderId="27" xfId="0" applyFill="1" applyBorder="1" applyAlignment="1">
      <alignment wrapText="1"/>
    </xf>
    <xf numFmtId="0" fontId="0" fillId="26" borderId="11" xfId="0" applyFill="1" applyBorder="1" applyAlignment="1">
      <alignment wrapText="1"/>
    </xf>
    <xf numFmtId="0" fontId="0" fillId="26" borderId="27" xfId="0" applyFill="1" applyBorder="1" applyAlignment="1">
      <alignment wrapText="1"/>
    </xf>
    <xf numFmtId="0" fontId="0" fillId="0" borderId="11" xfId="0" applyFont="1" applyBorder="1" applyAlignment="1">
      <alignment wrapText="1"/>
    </xf>
    <xf numFmtId="0" fontId="0" fillId="20" borderId="11" xfId="0" applyFont="1" applyFill="1" applyBorder="1" applyAlignment="1">
      <alignment wrapText="1"/>
    </xf>
    <xf numFmtId="0" fontId="0" fillId="20" borderId="27" xfId="0" applyFill="1" applyBorder="1"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5"/>
  <sheetViews>
    <sheetView showGridLines="0" tabSelected="1" zoomScalePageLayoutView="0" workbookViewId="0" topLeftCell="A1">
      <selection activeCell="C15" sqref="C15"/>
    </sheetView>
  </sheetViews>
  <sheetFormatPr defaultColWidth="11.421875" defaultRowHeight="15"/>
  <cols>
    <col min="1" max="1" width="142.7109375" style="0" customWidth="1"/>
  </cols>
  <sheetData>
    <row r="1" ht="21">
      <c r="A1" s="189" t="s">
        <v>295</v>
      </c>
    </row>
    <row r="2" ht="45">
      <c r="A2" s="13" t="s">
        <v>296</v>
      </c>
    </row>
    <row r="3" ht="15">
      <c r="A3" s="106"/>
    </row>
    <row r="4" ht="18.75">
      <c r="A4" s="188" t="s">
        <v>297</v>
      </c>
    </row>
    <row r="5" ht="15">
      <c r="A5" s="13" t="s">
        <v>298</v>
      </c>
    </row>
    <row r="6" ht="15">
      <c r="A6" s="187" t="s">
        <v>299</v>
      </c>
    </row>
    <row r="7" ht="28.5" customHeight="1">
      <c r="A7" s="187" t="s">
        <v>300</v>
      </c>
    </row>
    <row r="8" s="13" customFormat="1" ht="45" customHeight="1">
      <c r="A8" s="187" t="s">
        <v>315</v>
      </c>
    </row>
    <row r="9" ht="15">
      <c r="A9" s="187" t="s">
        <v>301</v>
      </c>
    </row>
    <row r="10" ht="15">
      <c r="A10" s="187" t="s">
        <v>302</v>
      </c>
    </row>
    <row r="11" ht="15">
      <c r="A11" s="187" t="s">
        <v>316</v>
      </c>
    </row>
    <row r="12" ht="30">
      <c r="A12" s="13" t="s">
        <v>303</v>
      </c>
    </row>
    <row r="13" ht="15">
      <c r="A13" s="13" t="s">
        <v>317</v>
      </c>
    </row>
    <row r="14" ht="15">
      <c r="A14" s="13"/>
    </row>
    <row r="15" ht="18.75">
      <c r="A15" s="188" t="s">
        <v>304</v>
      </c>
    </row>
    <row r="16" ht="15">
      <c r="A16" s="106" t="s">
        <v>305</v>
      </c>
    </row>
    <row r="17" ht="30">
      <c r="A17" s="187" t="s">
        <v>306</v>
      </c>
    </row>
    <row r="18" ht="15">
      <c r="A18" s="106" t="s">
        <v>307</v>
      </c>
    </row>
    <row r="19" ht="45">
      <c r="A19" s="187" t="s">
        <v>308</v>
      </c>
    </row>
    <row r="20" ht="15">
      <c r="A20" s="106" t="s">
        <v>309</v>
      </c>
    </row>
    <row r="21" ht="15">
      <c r="A21" s="187" t="s">
        <v>310</v>
      </c>
    </row>
    <row r="22" ht="45">
      <c r="A22" s="187" t="s">
        <v>311</v>
      </c>
    </row>
    <row r="23" ht="45">
      <c r="A23" s="187" t="s">
        <v>312</v>
      </c>
    </row>
    <row r="24" ht="30">
      <c r="A24" s="187" t="s">
        <v>313</v>
      </c>
    </row>
    <row r="25" ht="15">
      <c r="A25" s="187" t="s">
        <v>314</v>
      </c>
    </row>
  </sheetData>
  <sheetProtection password="F29F" sheet="1" objects="1" scenarios="1" selectLockedCells="1" selectUnlockedCell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96"/>
  <sheetViews>
    <sheetView zoomScale="85" zoomScaleNormal="85" workbookViewId="0" topLeftCell="A1">
      <selection activeCell="A2" sqref="A2"/>
    </sheetView>
  </sheetViews>
  <sheetFormatPr defaultColWidth="11.421875" defaultRowHeight="15"/>
  <cols>
    <col min="1" max="1" width="58.00390625" style="0" customWidth="1"/>
    <col min="2" max="2" width="18.28125" style="0" customWidth="1"/>
    <col min="3" max="3" width="11.28125" style="0" hidden="1" customWidth="1"/>
    <col min="4" max="4" width="2.8515625" style="49" hidden="1" customWidth="1"/>
    <col min="5" max="6" width="3.00390625" style="49" hidden="1" customWidth="1"/>
    <col min="7" max="7" width="39.421875" style="0" customWidth="1"/>
    <col min="8" max="8" width="10.28125" style="0" customWidth="1"/>
    <col min="9" max="9" width="13.00390625" style="18" customWidth="1"/>
    <col min="10" max="10" width="15.7109375" style="0" bestFit="1" customWidth="1"/>
    <col min="11" max="11" width="14.28125" style="0" bestFit="1" customWidth="1"/>
    <col min="12" max="12" width="12.57421875" style="0" customWidth="1"/>
    <col min="13" max="13" width="12.8515625" style="0" bestFit="1" customWidth="1"/>
    <col min="15" max="15" width="11.57421875" style="0" customWidth="1"/>
    <col min="16" max="16" width="7.28125" style="0" bestFit="1" customWidth="1"/>
    <col min="17" max="17" width="13.00390625" style="0" bestFit="1" customWidth="1"/>
    <col min="18" max="18" width="22.421875" style="0" bestFit="1" customWidth="1"/>
  </cols>
  <sheetData>
    <row r="1" spans="1:9" ht="18.75">
      <c r="A1" s="190" t="s">
        <v>253</v>
      </c>
      <c r="B1" s="191"/>
      <c r="C1" s="191"/>
      <c r="D1" s="191"/>
      <c r="E1" s="191"/>
      <c r="F1" s="191"/>
      <c r="G1" s="191"/>
      <c r="H1" s="191"/>
      <c r="I1" s="191"/>
    </row>
    <row r="2" spans="1:12" s="13" customFormat="1" ht="90">
      <c r="A2" s="98" t="s">
        <v>0</v>
      </c>
      <c r="B2" s="98" t="s">
        <v>37</v>
      </c>
      <c r="C2" s="98" t="s">
        <v>277</v>
      </c>
      <c r="D2" s="99"/>
      <c r="E2" s="99"/>
      <c r="F2" s="99"/>
      <c r="G2" s="100" t="s">
        <v>252</v>
      </c>
      <c r="H2" s="98" t="s">
        <v>36</v>
      </c>
      <c r="I2" s="98" t="s">
        <v>85</v>
      </c>
      <c r="L2" s="101" t="s">
        <v>1</v>
      </c>
    </row>
    <row r="3" spans="1:12" ht="15">
      <c r="A3" s="15" t="s">
        <v>76</v>
      </c>
      <c r="B3" s="18">
        <v>1.33</v>
      </c>
      <c r="C3" s="146">
        <v>3</v>
      </c>
      <c r="D3" s="48" t="str">
        <f>C3&amp;E3</f>
        <v>33</v>
      </c>
      <c r="E3" s="48">
        <v>3</v>
      </c>
      <c r="F3" s="48">
        <f>BEISPIEL!A23</f>
        <v>12</v>
      </c>
      <c r="G3" s="1" t="s">
        <v>89</v>
      </c>
      <c r="H3" s="11">
        <v>1</v>
      </c>
      <c r="I3" s="18">
        <f aca="true" t="shared" si="0" ref="I3:I31">B3*H3</f>
        <v>1.33</v>
      </c>
      <c r="K3">
        <v>1</v>
      </c>
      <c r="L3" s="1" t="s">
        <v>87</v>
      </c>
    </row>
    <row r="4" spans="1:12" ht="15">
      <c r="A4" s="15" t="s">
        <v>54</v>
      </c>
      <c r="B4" s="19">
        <v>12.15</v>
      </c>
      <c r="C4" s="146">
        <v>4</v>
      </c>
      <c r="D4" s="48" t="str">
        <f aca="true" t="shared" si="1" ref="D4:D65">C4&amp;E4</f>
        <v>412</v>
      </c>
      <c r="E4" s="48">
        <v>12</v>
      </c>
      <c r="F4" s="48">
        <f>BEISPIEL!A85</f>
        <v>44</v>
      </c>
      <c r="G4" s="4" t="s">
        <v>98</v>
      </c>
      <c r="H4" s="11">
        <v>1</v>
      </c>
      <c r="I4" s="18">
        <f t="shared" si="0"/>
        <v>12.15</v>
      </c>
      <c r="K4">
        <v>2</v>
      </c>
      <c r="L4" s="30" t="s">
        <v>88</v>
      </c>
    </row>
    <row r="5" spans="1:12" ht="15">
      <c r="A5" s="15" t="s">
        <v>278</v>
      </c>
      <c r="B5" s="18">
        <v>7.09</v>
      </c>
      <c r="C5" s="146">
        <v>2</v>
      </c>
      <c r="D5" s="48" t="str">
        <f t="shared" si="1"/>
        <v>214</v>
      </c>
      <c r="E5" s="48">
        <v>14</v>
      </c>
      <c r="F5" s="48">
        <f>BEISPIEL!A102</f>
        <v>55</v>
      </c>
      <c r="G5" s="4" t="s">
        <v>100</v>
      </c>
      <c r="H5" s="11">
        <v>1</v>
      </c>
      <c r="I5" s="18">
        <f t="shared" si="0"/>
        <v>7.09</v>
      </c>
      <c r="K5">
        <v>3</v>
      </c>
      <c r="L5" s="1" t="s">
        <v>89</v>
      </c>
    </row>
    <row r="6" spans="1:12" ht="15">
      <c r="A6" s="15" t="s">
        <v>66</v>
      </c>
      <c r="B6" s="18">
        <v>1</v>
      </c>
      <c r="C6" s="146">
        <v>7</v>
      </c>
      <c r="D6" s="48" t="str">
        <f t="shared" si="1"/>
        <v>715</v>
      </c>
      <c r="E6" s="48">
        <v>15</v>
      </c>
      <c r="F6" s="48">
        <f>BEISPIEL!A107</f>
        <v>57</v>
      </c>
      <c r="G6" s="4" t="s">
        <v>101</v>
      </c>
      <c r="H6" s="11">
        <v>1</v>
      </c>
      <c r="I6" s="18">
        <f t="shared" si="0"/>
        <v>1</v>
      </c>
      <c r="K6" s="12">
        <v>4</v>
      </c>
      <c r="L6" s="30" t="s">
        <v>90</v>
      </c>
    </row>
    <row r="7" spans="1:12" ht="15">
      <c r="A7" s="15" t="s">
        <v>69</v>
      </c>
      <c r="B7" s="18">
        <v>2.27</v>
      </c>
      <c r="C7" s="146">
        <v>3</v>
      </c>
      <c r="D7" s="48" t="str">
        <f>C7&amp;E7</f>
        <v>38</v>
      </c>
      <c r="E7" s="48">
        <v>8</v>
      </c>
      <c r="F7" s="48">
        <f>BEISPIEL!A52</f>
        <v>25</v>
      </c>
      <c r="G7" s="2" t="s">
        <v>94</v>
      </c>
      <c r="H7" s="11">
        <v>1</v>
      </c>
      <c r="I7" s="18">
        <f t="shared" si="0"/>
        <v>2.27</v>
      </c>
      <c r="K7" s="12">
        <v>6</v>
      </c>
      <c r="L7" s="2" t="s">
        <v>92</v>
      </c>
    </row>
    <row r="8" spans="1:12" ht="15">
      <c r="A8" s="15" t="s">
        <v>53</v>
      </c>
      <c r="B8" s="18">
        <v>0.73</v>
      </c>
      <c r="C8" s="146">
        <v>3</v>
      </c>
      <c r="D8" s="48" t="str">
        <f t="shared" si="1"/>
        <v>311</v>
      </c>
      <c r="E8" s="48">
        <v>11</v>
      </c>
      <c r="F8" s="48">
        <f>BEISPIEL!A79</f>
        <v>42</v>
      </c>
      <c r="G8" s="3" t="s">
        <v>97</v>
      </c>
      <c r="H8" s="11">
        <v>1</v>
      </c>
      <c r="I8" s="18">
        <f t="shared" si="0"/>
        <v>0.73</v>
      </c>
      <c r="K8" s="12">
        <v>7</v>
      </c>
      <c r="L8" s="2" t="s">
        <v>93</v>
      </c>
    </row>
    <row r="9" spans="1:12" ht="15">
      <c r="A9" s="15" t="s">
        <v>251</v>
      </c>
      <c r="B9" s="18">
        <v>0.93</v>
      </c>
      <c r="C9" s="146">
        <v>3</v>
      </c>
      <c r="D9" s="48" t="str">
        <f t="shared" si="1"/>
        <v>35</v>
      </c>
      <c r="E9" s="48">
        <v>5</v>
      </c>
      <c r="F9" s="97">
        <f>BEISPIEL!A37</f>
        <v>19</v>
      </c>
      <c r="G9" s="2" t="s">
        <v>91</v>
      </c>
      <c r="H9" s="11">
        <v>1</v>
      </c>
      <c r="I9" s="18">
        <f t="shared" si="0"/>
        <v>0.93</v>
      </c>
      <c r="K9" s="12">
        <v>8</v>
      </c>
      <c r="L9" s="2" t="s">
        <v>94</v>
      </c>
    </row>
    <row r="10" spans="1:12" ht="15">
      <c r="A10" s="15" t="s">
        <v>281</v>
      </c>
      <c r="B10" s="18">
        <v>0.11</v>
      </c>
      <c r="C10" s="146">
        <v>3</v>
      </c>
      <c r="D10" s="48" t="str">
        <f t="shared" si="1"/>
        <v>39</v>
      </c>
      <c r="E10" s="48">
        <v>9</v>
      </c>
      <c r="F10" s="48">
        <f>BEISPIEL!A59</f>
        <v>28</v>
      </c>
      <c r="G10" s="3" t="s">
        <v>95</v>
      </c>
      <c r="H10" s="11">
        <v>1</v>
      </c>
      <c r="I10" s="63">
        <f t="shared" si="0"/>
        <v>0.11</v>
      </c>
      <c r="K10" s="12">
        <v>9</v>
      </c>
      <c r="L10" s="3" t="s">
        <v>95</v>
      </c>
    </row>
    <row r="11" spans="1:12" ht="15">
      <c r="A11" s="15" t="s">
        <v>119</v>
      </c>
      <c r="B11" s="18">
        <v>2.67</v>
      </c>
      <c r="C11" s="146">
        <v>7</v>
      </c>
      <c r="D11" s="48" t="str">
        <f t="shared" si="1"/>
        <v>713</v>
      </c>
      <c r="E11" s="48">
        <v>13</v>
      </c>
      <c r="F11" s="48">
        <f>BEISPIEL!A91</f>
        <v>47</v>
      </c>
      <c r="G11" s="4" t="s">
        <v>99</v>
      </c>
      <c r="H11" s="11">
        <v>0.5</v>
      </c>
      <c r="I11" s="63">
        <f t="shared" si="0"/>
        <v>1.335</v>
      </c>
      <c r="K11" s="12">
        <v>10</v>
      </c>
      <c r="L11" s="3" t="s">
        <v>96</v>
      </c>
    </row>
    <row r="12" spans="1:12" ht="15">
      <c r="A12" s="16" t="s">
        <v>79</v>
      </c>
      <c r="B12" s="18">
        <v>2.67</v>
      </c>
      <c r="C12" s="146">
        <v>7</v>
      </c>
      <c r="D12" s="48" t="str">
        <f t="shared" si="1"/>
        <v>716</v>
      </c>
      <c r="E12" s="48">
        <v>16</v>
      </c>
      <c r="F12" s="48">
        <f>BEISPIEL!A115</f>
        <v>101</v>
      </c>
      <c r="G12" s="5" t="s">
        <v>102</v>
      </c>
      <c r="H12" s="11">
        <v>0.5</v>
      </c>
      <c r="I12" s="63">
        <f t="shared" si="0"/>
        <v>1.335</v>
      </c>
      <c r="K12" s="12">
        <v>11</v>
      </c>
      <c r="L12" s="3" t="s">
        <v>97</v>
      </c>
    </row>
    <row r="13" spans="1:12" ht="15">
      <c r="A13" s="15" t="s">
        <v>73</v>
      </c>
      <c r="B13" s="18">
        <v>1.07</v>
      </c>
      <c r="C13" s="146">
        <v>3</v>
      </c>
      <c r="D13" s="48" t="str">
        <f t="shared" si="1"/>
        <v>35</v>
      </c>
      <c r="E13" s="48">
        <v>5</v>
      </c>
      <c r="F13" s="48">
        <f>BEISPIEL!A37</f>
        <v>19</v>
      </c>
      <c r="G13" s="2" t="s">
        <v>91</v>
      </c>
      <c r="H13" s="11">
        <v>1</v>
      </c>
      <c r="I13" s="63">
        <f t="shared" si="0"/>
        <v>1.07</v>
      </c>
      <c r="K13" s="12">
        <v>12</v>
      </c>
      <c r="L13" s="4" t="s">
        <v>98</v>
      </c>
    </row>
    <row r="14" spans="1:12" ht="15">
      <c r="A14" s="15" t="s">
        <v>77</v>
      </c>
      <c r="B14" s="18">
        <v>0.5</v>
      </c>
      <c r="C14" s="146">
        <v>6</v>
      </c>
      <c r="D14" s="48" t="str">
        <f t="shared" si="1"/>
        <v>63</v>
      </c>
      <c r="E14" s="48">
        <v>3</v>
      </c>
      <c r="F14" s="48">
        <f>BEISPIEL!A20</f>
        <v>9</v>
      </c>
      <c r="G14" s="1" t="s">
        <v>89</v>
      </c>
      <c r="H14" s="11">
        <v>1</v>
      </c>
      <c r="I14" s="63">
        <f t="shared" si="0"/>
        <v>0.5</v>
      </c>
      <c r="K14" s="12">
        <v>13</v>
      </c>
      <c r="L14" s="4" t="s">
        <v>99</v>
      </c>
    </row>
    <row r="15" spans="1:12" ht="15">
      <c r="A15" s="15" t="s">
        <v>82</v>
      </c>
      <c r="B15" s="18">
        <v>0.47</v>
      </c>
      <c r="C15" s="146">
        <v>3</v>
      </c>
      <c r="D15" s="48" t="str">
        <f t="shared" si="1"/>
        <v>311</v>
      </c>
      <c r="E15" s="48">
        <v>11</v>
      </c>
      <c r="F15" s="48">
        <f>BEISPIEL!A76</f>
        <v>39</v>
      </c>
      <c r="G15" s="3" t="s">
        <v>97</v>
      </c>
      <c r="H15" s="11">
        <v>1</v>
      </c>
      <c r="I15" s="63">
        <f t="shared" si="0"/>
        <v>0.47</v>
      </c>
      <c r="K15" s="12">
        <v>14</v>
      </c>
      <c r="L15" s="4" t="s">
        <v>100</v>
      </c>
    </row>
    <row r="16" spans="1:12" ht="15">
      <c r="A16" s="15" t="s">
        <v>56</v>
      </c>
      <c r="B16" s="18">
        <v>0.11</v>
      </c>
      <c r="C16" s="146">
        <v>10</v>
      </c>
      <c r="D16" s="48" t="str">
        <f t="shared" si="1"/>
        <v>101</v>
      </c>
      <c r="E16" s="48">
        <v>1</v>
      </c>
      <c r="F16" s="48">
        <f>BEISPIEL!A10</f>
        <v>100</v>
      </c>
      <c r="G16" s="1" t="s">
        <v>87</v>
      </c>
      <c r="H16" s="11">
        <v>0.8</v>
      </c>
      <c r="I16" s="63">
        <f t="shared" si="0"/>
        <v>0.08800000000000001</v>
      </c>
      <c r="K16" s="12">
        <v>15</v>
      </c>
      <c r="L16" s="4" t="s">
        <v>101</v>
      </c>
    </row>
    <row r="17" spans="1:12" ht="15">
      <c r="A17" s="16" t="s">
        <v>79</v>
      </c>
      <c r="B17" s="18">
        <v>0.11</v>
      </c>
      <c r="C17" s="146">
        <v>10</v>
      </c>
      <c r="D17" s="48" t="str">
        <f t="shared" si="1"/>
        <v>1014</v>
      </c>
      <c r="E17" s="48">
        <v>14</v>
      </c>
      <c r="F17" s="48">
        <f>BEISPIEL!A97</f>
        <v>50</v>
      </c>
      <c r="G17" s="4" t="s">
        <v>100</v>
      </c>
      <c r="H17" s="11">
        <v>0.2</v>
      </c>
      <c r="I17" s="63">
        <f t="shared" si="0"/>
        <v>0.022000000000000002</v>
      </c>
      <c r="K17" s="12">
        <v>16</v>
      </c>
      <c r="L17" s="5" t="s">
        <v>102</v>
      </c>
    </row>
    <row r="18" spans="1:12" ht="15">
      <c r="A18" s="15" t="s">
        <v>46</v>
      </c>
      <c r="B18" s="18">
        <v>0</v>
      </c>
      <c r="C18" s="146">
        <v>3</v>
      </c>
      <c r="D18" s="48" t="str">
        <f t="shared" si="1"/>
        <v>39</v>
      </c>
      <c r="E18" s="48">
        <v>9</v>
      </c>
      <c r="F18" s="48">
        <f>BEISPIEL!A59</f>
        <v>28</v>
      </c>
      <c r="G18" s="3" t="s">
        <v>95</v>
      </c>
      <c r="H18" s="11">
        <v>1</v>
      </c>
      <c r="I18" s="63">
        <f t="shared" si="0"/>
        <v>0</v>
      </c>
      <c r="K18" s="12">
        <v>17</v>
      </c>
      <c r="L18" s="5" t="s">
        <v>103</v>
      </c>
    </row>
    <row r="19" spans="1:12" ht="15">
      <c r="A19" s="15" t="s">
        <v>41</v>
      </c>
      <c r="B19" s="18">
        <v>14.6</v>
      </c>
      <c r="C19" s="146">
        <v>4</v>
      </c>
      <c r="D19" s="48" t="str">
        <f t="shared" si="1"/>
        <v>49</v>
      </c>
      <c r="E19" s="48">
        <v>9</v>
      </c>
      <c r="F19" s="48">
        <f>BEISPIEL!A58</f>
        <v>27</v>
      </c>
      <c r="G19" s="3" t="s">
        <v>95</v>
      </c>
      <c r="H19" s="11">
        <v>0.5</v>
      </c>
      <c r="I19" s="63">
        <f t="shared" si="0"/>
        <v>7.3</v>
      </c>
      <c r="K19" s="12">
        <v>18</v>
      </c>
      <c r="L19" s="5" t="s">
        <v>104</v>
      </c>
    </row>
    <row r="20" spans="1:12" ht="15">
      <c r="A20" s="16" t="s">
        <v>79</v>
      </c>
      <c r="B20" s="18">
        <v>14.6</v>
      </c>
      <c r="C20" s="146">
        <v>4</v>
      </c>
      <c r="D20" s="48" t="str">
        <f t="shared" si="1"/>
        <v>412</v>
      </c>
      <c r="E20" s="48">
        <v>12</v>
      </c>
      <c r="F20" s="48">
        <f>BEISPIEL!A84</f>
        <v>43</v>
      </c>
      <c r="G20" s="4" t="s">
        <v>98</v>
      </c>
      <c r="H20" s="11">
        <v>0.5</v>
      </c>
      <c r="I20" s="63">
        <f t="shared" si="0"/>
        <v>7.3</v>
      </c>
      <c r="J20" t="s">
        <v>280</v>
      </c>
      <c r="K20" s="12">
        <v>19</v>
      </c>
      <c r="L20" s="5" t="s">
        <v>105</v>
      </c>
    </row>
    <row r="21" spans="1:9" ht="15">
      <c r="A21" s="15" t="s">
        <v>59</v>
      </c>
      <c r="B21" s="18">
        <v>2.38</v>
      </c>
      <c r="C21" s="146">
        <v>2</v>
      </c>
      <c r="D21" s="48" t="str">
        <f t="shared" si="1"/>
        <v>214</v>
      </c>
      <c r="E21" s="48">
        <v>14</v>
      </c>
      <c r="F21" s="48">
        <f>BEISPIEL!A99</f>
        <v>52</v>
      </c>
      <c r="G21" s="4" t="s">
        <v>100</v>
      </c>
      <c r="H21" s="11">
        <v>1</v>
      </c>
      <c r="I21" s="63">
        <f t="shared" si="0"/>
        <v>2.38</v>
      </c>
    </row>
    <row r="22" spans="1:9" ht="15">
      <c r="A22" s="15" t="s">
        <v>65</v>
      </c>
      <c r="B22" s="18">
        <v>0.4</v>
      </c>
      <c r="C22" s="146">
        <v>8</v>
      </c>
      <c r="D22" s="48" t="str">
        <f t="shared" si="1"/>
        <v>815</v>
      </c>
      <c r="E22" s="48">
        <v>15</v>
      </c>
      <c r="F22" s="48">
        <f>BEISPIEL!A106</f>
        <v>56</v>
      </c>
      <c r="G22" s="4" t="s">
        <v>101</v>
      </c>
      <c r="H22" s="11">
        <v>1</v>
      </c>
      <c r="I22" s="63">
        <f t="shared" si="0"/>
        <v>0.4</v>
      </c>
    </row>
    <row r="23" spans="1:9" ht="15">
      <c r="A23" s="15" t="s">
        <v>83</v>
      </c>
      <c r="B23" s="18">
        <v>45</v>
      </c>
      <c r="C23" s="146">
        <v>3</v>
      </c>
      <c r="D23" s="48" t="str">
        <f t="shared" si="1"/>
        <v>39</v>
      </c>
      <c r="E23" s="48">
        <v>9</v>
      </c>
      <c r="F23" s="48">
        <f>BEISPIEL!A59</f>
        <v>28</v>
      </c>
      <c r="G23" s="3" t="s">
        <v>95</v>
      </c>
      <c r="H23" s="17">
        <f>2/6</f>
        <v>0.3333333333333333</v>
      </c>
      <c r="I23" s="63">
        <f t="shared" si="0"/>
        <v>15</v>
      </c>
    </row>
    <row r="24" spans="1:9" ht="15">
      <c r="A24" s="16" t="s">
        <v>79</v>
      </c>
      <c r="B24" s="18">
        <v>45</v>
      </c>
      <c r="C24" s="146">
        <v>3</v>
      </c>
      <c r="D24" s="48" t="str">
        <f t="shared" si="1"/>
        <v>310</v>
      </c>
      <c r="E24" s="48">
        <v>10</v>
      </c>
      <c r="F24" s="48">
        <f>BEISPIEL!A70</f>
        <v>36</v>
      </c>
      <c r="G24" s="3" t="s">
        <v>96</v>
      </c>
      <c r="H24" s="17">
        <f>1/6</f>
        <v>0.16666666666666666</v>
      </c>
      <c r="I24" s="63">
        <f t="shared" si="0"/>
        <v>7.5</v>
      </c>
    </row>
    <row r="25" spans="1:9" ht="15">
      <c r="A25" s="16" t="s">
        <v>79</v>
      </c>
      <c r="B25" s="18">
        <v>45</v>
      </c>
      <c r="C25" s="146">
        <v>3</v>
      </c>
      <c r="D25" s="48" t="str">
        <f t="shared" si="1"/>
        <v>313</v>
      </c>
      <c r="E25" s="48">
        <v>13</v>
      </c>
      <c r="F25" s="48">
        <f>BEISPIEL!A90</f>
        <v>46</v>
      </c>
      <c r="G25" s="4" t="s">
        <v>99</v>
      </c>
      <c r="H25" s="17">
        <f>2/6</f>
        <v>0.3333333333333333</v>
      </c>
      <c r="I25" s="63">
        <f t="shared" si="0"/>
        <v>15</v>
      </c>
    </row>
    <row r="26" spans="1:9" ht="15">
      <c r="A26" s="16" t="s">
        <v>79</v>
      </c>
      <c r="B26" s="18">
        <v>45</v>
      </c>
      <c r="C26" s="146">
        <v>3</v>
      </c>
      <c r="D26" s="48" t="str">
        <f t="shared" si="1"/>
        <v>314</v>
      </c>
      <c r="E26" s="48">
        <v>14</v>
      </c>
      <c r="F26" s="48">
        <f>BEISPIEL!A102</f>
        <v>55</v>
      </c>
      <c r="G26" s="4" t="s">
        <v>100</v>
      </c>
      <c r="H26" s="17">
        <f>1/6</f>
        <v>0.16666666666666666</v>
      </c>
      <c r="I26" s="63">
        <f t="shared" si="0"/>
        <v>7.5</v>
      </c>
    </row>
    <row r="27" spans="1:9" ht="15">
      <c r="A27" s="15" t="s">
        <v>44</v>
      </c>
      <c r="B27" s="18">
        <v>0.23</v>
      </c>
      <c r="C27" s="146">
        <v>4</v>
      </c>
      <c r="D27" s="48" t="str">
        <f t="shared" si="1"/>
        <v>49</v>
      </c>
      <c r="E27" s="48">
        <v>9</v>
      </c>
      <c r="F27" s="48">
        <f>BEISPIEL!A60</f>
        <v>29</v>
      </c>
      <c r="G27" s="3" t="s">
        <v>95</v>
      </c>
      <c r="H27" s="11">
        <v>1</v>
      </c>
      <c r="I27" s="63">
        <f t="shared" si="0"/>
        <v>0.23</v>
      </c>
    </row>
    <row r="28" spans="1:9" ht="15">
      <c r="A28" s="15" t="s">
        <v>42</v>
      </c>
      <c r="B28" s="18">
        <v>0.36</v>
      </c>
      <c r="C28" s="146">
        <v>8</v>
      </c>
      <c r="D28" s="48" t="str">
        <f t="shared" si="1"/>
        <v>89</v>
      </c>
      <c r="E28" s="48">
        <v>9</v>
      </c>
      <c r="F28" s="48">
        <f>BEISPIEL!A60</f>
        <v>29</v>
      </c>
      <c r="G28" s="3" t="s">
        <v>95</v>
      </c>
      <c r="H28" s="11">
        <v>1</v>
      </c>
      <c r="I28" s="63">
        <f t="shared" si="0"/>
        <v>0.36</v>
      </c>
    </row>
    <row r="29" spans="1:9" ht="15">
      <c r="A29" s="15" t="s">
        <v>58</v>
      </c>
      <c r="B29" s="18">
        <v>1.87</v>
      </c>
      <c r="C29" s="146">
        <v>8</v>
      </c>
      <c r="D29" s="48" t="str">
        <f t="shared" si="1"/>
        <v>814</v>
      </c>
      <c r="E29" s="48">
        <v>14</v>
      </c>
      <c r="F29" s="48">
        <f>BEISPIEL!A100</f>
        <v>53</v>
      </c>
      <c r="G29" s="4" t="s">
        <v>100</v>
      </c>
      <c r="H29" s="11">
        <v>1</v>
      </c>
      <c r="I29" s="63">
        <f t="shared" si="0"/>
        <v>1.87</v>
      </c>
    </row>
    <row r="30" spans="1:9" ht="15">
      <c r="A30" s="15" t="s">
        <v>47</v>
      </c>
      <c r="B30" s="18">
        <v>13.5</v>
      </c>
      <c r="C30" s="146">
        <v>3</v>
      </c>
      <c r="D30" s="48" t="str">
        <f t="shared" si="1"/>
        <v>310</v>
      </c>
      <c r="E30" s="48">
        <v>10</v>
      </c>
      <c r="F30" s="48">
        <f>BEISPIEL!A69</f>
        <v>35</v>
      </c>
      <c r="G30" s="3" t="s">
        <v>96</v>
      </c>
      <c r="H30" s="11">
        <v>1</v>
      </c>
      <c r="I30" s="63">
        <f t="shared" si="0"/>
        <v>13.5</v>
      </c>
    </row>
    <row r="31" spans="1:9" ht="15">
      <c r="A31" s="15" t="s">
        <v>57</v>
      </c>
      <c r="B31" s="18">
        <v>10.4</v>
      </c>
      <c r="C31" s="146">
        <v>7</v>
      </c>
      <c r="D31" s="48" t="str">
        <f t="shared" si="1"/>
        <v>73</v>
      </c>
      <c r="E31" s="48">
        <v>3</v>
      </c>
      <c r="F31" s="48">
        <f>BEISPIEL!A22</f>
        <v>11</v>
      </c>
      <c r="G31" s="1" t="s">
        <v>89</v>
      </c>
      <c r="H31" s="17">
        <f>2/7</f>
        <v>0.2857142857142857</v>
      </c>
      <c r="I31" s="63">
        <f t="shared" si="0"/>
        <v>2.9714285714285715</v>
      </c>
    </row>
    <row r="32" spans="1:9" ht="15">
      <c r="A32" s="16" t="s">
        <v>79</v>
      </c>
      <c r="B32" s="18">
        <v>10.4</v>
      </c>
      <c r="C32" s="146">
        <v>7</v>
      </c>
      <c r="D32" s="48" t="str">
        <f t="shared" si="1"/>
        <v>77</v>
      </c>
      <c r="E32" s="48">
        <v>7</v>
      </c>
      <c r="F32" s="48">
        <f>BEISPIEL!A46</f>
        <v>22</v>
      </c>
      <c r="G32" s="2" t="s">
        <v>93</v>
      </c>
      <c r="H32" s="17">
        <f>2/7</f>
        <v>0.2857142857142857</v>
      </c>
      <c r="I32" s="63">
        <f aca="true" t="shared" si="2" ref="I32:I64">B32*H32</f>
        <v>2.9714285714285715</v>
      </c>
    </row>
    <row r="33" spans="1:9" ht="15">
      <c r="A33" s="16" t="s">
        <v>79</v>
      </c>
      <c r="B33" s="18">
        <v>10.4</v>
      </c>
      <c r="C33" s="146">
        <v>7</v>
      </c>
      <c r="D33" s="48" t="str">
        <f t="shared" si="1"/>
        <v>714</v>
      </c>
      <c r="E33" s="48">
        <v>14</v>
      </c>
      <c r="F33" s="48">
        <f>BEISPIEL!A98</f>
        <v>51</v>
      </c>
      <c r="G33" s="4" t="s">
        <v>100</v>
      </c>
      <c r="H33" s="17">
        <f>1/7</f>
        <v>0.14285714285714285</v>
      </c>
      <c r="I33" s="63">
        <f t="shared" si="2"/>
        <v>1.4857142857142858</v>
      </c>
    </row>
    <row r="34" spans="1:9" ht="15">
      <c r="A34" s="16" t="s">
        <v>79</v>
      </c>
      <c r="B34" s="18">
        <v>10.4</v>
      </c>
      <c r="C34" s="146">
        <v>7</v>
      </c>
      <c r="D34" s="48" t="str">
        <f t="shared" si="1"/>
        <v>715</v>
      </c>
      <c r="E34" s="48">
        <v>15</v>
      </c>
      <c r="F34" s="48">
        <f>BEISPIEL!A107</f>
        <v>57</v>
      </c>
      <c r="G34" s="4" t="s">
        <v>101</v>
      </c>
      <c r="H34" s="17">
        <f>2/7</f>
        <v>0.2857142857142857</v>
      </c>
      <c r="I34" s="63">
        <f t="shared" si="2"/>
        <v>2.9714285714285715</v>
      </c>
    </row>
    <row r="35" spans="1:9" ht="15">
      <c r="A35" s="15" t="s">
        <v>78</v>
      </c>
      <c r="B35" s="18">
        <v>2.18</v>
      </c>
      <c r="C35" s="146">
        <v>7</v>
      </c>
      <c r="D35" s="48" t="str">
        <f t="shared" si="1"/>
        <v>719</v>
      </c>
      <c r="E35" s="48">
        <v>19</v>
      </c>
      <c r="F35" s="48">
        <f>BEISPIEL!A128</f>
        <v>65</v>
      </c>
      <c r="G35" s="5" t="s">
        <v>105</v>
      </c>
      <c r="H35" s="11">
        <v>1</v>
      </c>
      <c r="I35" s="63">
        <f t="shared" si="2"/>
        <v>2.18</v>
      </c>
    </row>
    <row r="36" spans="1:9" ht="15">
      <c r="A36" s="15" t="s">
        <v>75</v>
      </c>
      <c r="B36" s="18">
        <v>0.5</v>
      </c>
      <c r="C36" s="146">
        <v>7</v>
      </c>
      <c r="D36" s="48" t="str">
        <f t="shared" si="1"/>
        <v>75</v>
      </c>
      <c r="E36" s="48">
        <v>5</v>
      </c>
      <c r="F36" s="48">
        <f>BEISPIEL!A35</f>
        <v>17</v>
      </c>
      <c r="G36" s="2" t="s">
        <v>91</v>
      </c>
      <c r="H36" s="11">
        <v>1</v>
      </c>
      <c r="I36" s="63">
        <f t="shared" si="2"/>
        <v>0.5</v>
      </c>
    </row>
    <row r="37" spans="1:9" ht="15">
      <c r="A37" s="15" t="s">
        <v>72</v>
      </c>
      <c r="B37" s="18">
        <v>2.22</v>
      </c>
      <c r="C37" s="146">
        <v>7</v>
      </c>
      <c r="D37" s="48" t="str">
        <f t="shared" si="1"/>
        <v>75</v>
      </c>
      <c r="E37" s="48">
        <v>5</v>
      </c>
      <c r="F37" s="48">
        <f>BEISPIEL!A37</f>
        <v>19</v>
      </c>
      <c r="G37" s="2" t="s">
        <v>91</v>
      </c>
      <c r="H37" s="11">
        <v>1</v>
      </c>
      <c r="I37" s="63">
        <f t="shared" si="2"/>
        <v>2.22</v>
      </c>
    </row>
    <row r="38" spans="1:9" ht="15">
      <c r="A38" s="15" t="s">
        <v>68</v>
      </c>
      <c r="B38" s="18">
        <v>0.5</v>
      </c>
      <c r="C38" s="146">
        <v>7</v>
      </c>
      <c r="D38" s="48" t="str">
        <f t="shared" si="1"/>
        <v>718</v>
      </c>
      <c r="E38" s="48">
        <v>18</v>
      </c>
      <c r="F38" s="48">
        <f>BEISPIEL!A124</f>
        <v>64</v>
      </c>
      <c r="G38" s="5" t="s">
        <v>104</v>
      </c>
      <c r="H38" s="11">
        <v>1</v>
      </c>
      <c r="I38" s="63">
        <f t="shared" si="2"/>
        <v>0.5</v>
      </c>
    </row>
    <row r="39" spans="1:9" ht="15">
      <c r="A39" s="15" t="s">
        <v>43</v>
      </c>
      <c r="B39" s="18">
        <v>2.67</v>
      </c>
      <c r="C39" s="146">
        <v>7</v>
      </c>
      <c r="D39" s="48" t="str">
        <f t="shared" si="1"/>
        <v>79</v>
      </c>
      <c r="E39" s="48">
        <v>9</v>
      </c>
      <c r="F39" s="48">
        <f>BEISPIEL!A62</f>
        <v>31</v>
      </c>
      <c r="G39" s="3" t="s">
        <v>95</v>
      </c>
      <c r="H39" s="11">
        <v>1</v>
      </c>
      <c r="I39" s="63">
        <f t="shared" si="2"/>
        <v>2.67</v>
      </c>
    </row>
    <row r="40" spans="1:9" ht="15">
      <c r="A40" s="15" t="s">
        <v>74</v>
      </c>
      <c r="B40" s="18">
        <v>2.13</v>
      </c>
      <c r="C40" s="146">
        <v>7</v>
      </c>
      <c r="D40" s="48" t="str">
        <f t="shared" si="1"/>
        <v>75</v>
      </c>
      <c r="E40" s="48">
        <v>5</v>
      </c>
      <c r="F40" s="48">
        <f>BEISPIEL!A36</f>
        <v>18</v>
      </c>
      <c r="G40" s="2" t="s">
        <v>91</v>
      </c>
      <c r="H40" s="11">
        <v>1</v>
      </c>
      <c r="I40" s="63">
        <f t="shared" si="2"/>
        <v>2.13</v>
      </c>
    </row>
    <row r="41" spans="1:9" ht="15">
      <c r="A41" s="15" t="s">
        <v>50</v>
      </c>
      <c r="B41" s="18">
        <v>1.33</v>
      </c>
      <c r="C41" s="146">
        <v>3</v>
      </c>
      <c r="D41" s="48" t="str">
        <f t="shared" si="1"/>
        <v>311</v>
      </c>
      <c r="E41" s="48">
        <v>11</v>
      </c>
      <c r="F41" s="48">
        <f>BEISPIEL!A77</f>
        <v>40</v>
      </c>
      <c r="G41" s="3" t="s">
        <v>97</v>
      </c>
      <c r="H41" s="11">
        <v>1</v>
      </c>
      <c r="I41" s="63">
        <f t="shared" si="2"/>
        <v>1.33</v>
      </c>
    </row>
    <row r="42" spans="1:9" ht="15">
      <c r="A42" s="15" t="s">
        <v>55</v>
      </c>
      <c r="B42" s="18">
        <v>2.8</v>
      </c>
      <c r="C42" s="146">
        <v>3</v>
      </c>
      <c r="D42" s="48" t="str">
        <f t="shared" si="1"/>
        <v>312</v>
      </c>
      <c r="E42" s="48">
        <v>12</v>
      </c>
      <c r="F42" s="48">
        <f>BEISPIEL!A86</f>
        <v>45</v>
      </c>
      <c r="G42" s="4" t="s">
        <v>98</v>
      </c>
      <c r="H42" s="11">
        <v>1</v>
      </c>
      <c r="I42" s="63">
        <f t="shared" si="2"/>
        <v>2.8</v>
      </c>
    </row>
    <row r="43" spans="1:9" ht="15">
      <c r="A43" s="15" t="s">
        <v>80</v>
      </c>
      <c r="B43" s="18">
        <v>0.89</v>
      </c>
      <c r="C43" s="146">
        <v>8</v>
      </c>
      <c r="D43" s="48" t="str">
        <f t="shared" si="1"/>
        <v>813</v>
      </c>
      <c r="E43" s="48">
        <v>13</v>
      </c>
      <c r="F43" s="48">
        <f>BEISPIEL!A93</f>
        <v>49</v>
      </c>
      <c r="G43" s="4" t="s">
        <v>99</v>
      </c>
      <c r="H43" s="11">
        <v>1</v>
      </c>
      <c r="I43" s="63">
        <f t="shared" si="2"/>
        <v>0.89</v>
      </c>
    </row>
    <row r="44" spans="1:9" ht="15">
      <c r="A44" s="15" t="s">
        <v>63</v>
      </c>
      <c r="B44" s="18">
        <v>14.6</v>
      </c>
      <c r="C44" s="146">
        <v>4</v>
      </c>
      <c r="D44" s="48" t="str">
        <f t="shared" si="1"/>
        <v>414</v>
      </c>
      <c r="E44" s="48">
        <v>14</v>
      </c>
      <c r="F44" s="48">
        <f>BEISPIEL!A102</f>
        <v>55</v>
      </c>
      <c r="G44" s="4" t="s">
        <v>100</v>
      </c>
      <c r="H44" s="11">
        <v>1</v>
      </c>
      <c r="I44" s="63">
        <f t="shared" si="2"/>
        <v>14.6</v>
      </c>
    </row>
    <row r="45" spans="1:9" ht="15">
      <c r="A45" s="15" t="s">
        <v>48</v>
      </c>
      <c r="B45" s="18">
        <v>15.44</v>
      </c>
      <c r="C45" s="146">
        <v>3</v>
      </c>
      <c r="D45" s="48" t="str">
        <f t="shared" si="1"/>
        <v>310</v>
      </c>
      <c r="E45" s="48">
        <v>10</v>
      </c>
      <c r="F45" s="48">
        <f>BEISPIEL!A68</f>
        <v>34</v>
      </c>
      <c r="G45" s="3" t="s">
        <v>96</v>
      </c>
      <c r="H45" s="11">
        <v>1</v>
      </c>
      <c r="I45" s="63">
        <f t="shared" si="2"/>
        <v>15.44</v>
      </c>
    </row>
    <row r="46" spans="1:9" ht="15">
      <c r="A46" s="15" t="s">
        <v>118</v>
      </c>
      <c r="B46" s="18">
        <v>8</v>
      </c>
      <c r="C46" s="146">
        <v>3</v>
      </c>
      <c r="D46" s="48" t="str">
        <f t="shared" si="1"/>
        <v>313</v>
      </c>
      <c r="E46" s="48">
        <v>13</v>
      </c>
      <c r="F46" s="48">
        <f>BEISPIEL!A90</f>
        <v>46</v>
      </c>
      <c r="G46" s="4" t="s">
        <v>99</v>
      </c>
      <c r="H46" s="11">
        <v>1</v>
      </c>
      <c r="I46" s="63">
        <f t="shared" si="2"/>
        <v>8</v>
      </c>
    </row>
    <row r="47" spans="1:9" ht="15">
      <c r="A47" s="15" t="s">
        <v>70</v>
      </c>
      <c r="B47" s="18">
        <v>18.75</v>
      </c>
      <c r="C47" s="146">
        <v>3</v>
      </c>
      <c r="D47" s="48" t="str">
        <f t="shared" si="1"/>
        <v>38</v>
      </c>
      <c r="E47" s="48">
        <v>8</v>
      </c>
      <c r="F47" s="48">
        <f>BEISPIEL!A53</f>
        <v>26</v>
      </c>
      <c r="G47" s="2" t="s">
        <v>94</v>
      </c>
      <c r="H47" s="11">
        <v>1</v>
      </c>
      <c r="I47" s="63">
        <f t="shared" si="2"/>
        <v>18.75</v>
      </c>
    </row>
    <row r="48" spans="1:9" ht="15">
      <c r="A48" s="15" t="s">
        <v>116</v>
      </c>
      <c r="B48" s="18">
        <v>9.6</v>
      </c>
      <c r="C48" s="146">
        <v>2</v>
      </c>
      <c r="D48" s="48" t="str">
        <f t="shared" si="1"/>
        <v>26</v>
      </c>
      <c r="E48" s="48">
        <v>6</v>
      </c>
      <c r="F48" s="48">
        <f>BEISPIEL!A41</f>
        <v>20</v>
      </c>
      <c r="G48" s="2" t="s">
        <v>92</v>
      </c>
      <c r="H48" s="11">
        <v>1</v>
      </c>
      <c r="I48" s="63">
        <f t="shared" si="2"/>
        <v>9.6</v>
      </c>
    </row>
    <row r="49" spans="1:9" ht="15">
      <c r="A49" s="15" t="s">
        <v>64</v>
      </c>
      <c r="B49" s="18">
        <v>3</v>
      </c>
      <c r="C49" s="146">
        <v>7</v>
      </c>
      <c r="D49" s="48" t="str">
        <f t="shared" si="1"/>
        <v>715</v>
      </c>
      <c r="E49" s="48">
        <v>15</v>
      </c>
      <c r="F49" s="48">
        <f>BEISPIEL!A106</f>
        <v>56</v>
      </c>
      <c r="G49" s="4" t="s">
        <v>101</v>
      </c>
      <c r="H49" s="11">
        <v>1</v>
      </c>
      <c r="I49" s="63">
        <f t="shared" si="2"/>
        <v>3</v>
      </c>
    </row>
    <row r="50" spans="1:9" ht="15">
      <c r="A50" s="15" t="s">
        <v>60</v>
      </c>
      <c r="B50" s="18">
        <v>3.08</v>
      </c>
      <c r="C50" s="146">
        <v>2</v>
      </c>
      <c r="D50" s="48" t="str">
        <f t="shared" si="1"/>
        <v>214</v>
      </c>
      <c r="E50" s="48">
        <v>14</v>
      </c>
      <c r="F50" s="48">
        <f>BEISPIEL!A100</f>
        <v>53</v>
      </c>
      <c r="G50" s="4" t="s">
        <v>100</v>
      </c>
      <c r="H50" s="11">
        <v>1</v>
      </c>
      <c r="I50" s="63">
        <f t="shared" si="2"/>
        <v>3.08</v>
      </c>
    </row>
    <row r="51" spans="1:9" ht="15">
      <c r="A51" s="15" t="s">
        <v>62</v>
      </c>
      <c r="B51" s="18">
        <v>10.84</v>
      </c>
      <c r="C51" s="146">
        <v>4</v>
      </c>
      <c r="D51" s="48" t="str">
        <f t="shared" si="1"/>
        <v>414</v>
      </c>
      <c r="E51" s="48">
        <v>14</v>
      </c>
      <c r="F51" s="48">
        <f>BEISPIEL!A101</f>
        <v>54</v>
      </c>
      <c r="G51" s="4" t="s">
        <v>100</v>
      </c>
      <c r="H51" s="11">
        <v>1</v>
      </c>
      <c r="I51" s="63">
        <f t="shared" si="2"/>
        <v>10.84</v>
      </c>
    </row>
    <row r="52" spans="1:9" ht="15">
      <c r="A52" s="15" t="s">
        <v>61</v>
      </c>
      <c r="B52" s="18">
        <v>1.69</v>
      </c>
      <c r="C52" s="146">
        <v>8</v>
      </c>
      <c r="D52" s="48" t="str">
        <f t="shared" si="1"/>
        <v>814</v>
      </c>
      <c r="E52" s="48">
        <v>14</v>
      </c>
      <c r="F52" s="48">
        <f>BEISPIEL!A101</f>
        <v>54</v>
      </c>
      <c r="G52" s="4" t="s">
        <v>100</v>
      </c>
      <c r="H52" s="11">
        <v>1</v>
      </c>
      <c r="I52" s="63">
        <f t="shared" si="2"/>
        <v>1.69</v>
      </c>
    </row>
    <row r="53" spans="1:9" ht="15">
      <c r="A53" s="15" t="s">
        <v>81</v>
      </c>
      <c r="B53" s="18">
        <v>3.13</v>
      </c>
      <c r="C53" s="146">
        <v>2</v>
      </c>
      <c r="D53" s="48" t="str">
        <f t="shared" si="1"/>
        <v>29</v>
      </c>
      <c r="E53" s="48">
        <v>9</v>
      </c>
      <c r="F53" s="48">
        <f>BEISPIEL!A61</f>
        <v>30</v>
      </c>
      <c r="G53" s="3" t="s">
        <v>95</v>
      </c>
      <c r="H53" s="11">
        <v>0.5</v>
      </c>
      <c r="I53" s="63">
        <f t="shared" si="2"/>
        <v>1.565</v>
      </c>
    </row>
    <row r="54" spans="1:9" ht="15">
      <c r="A54" s="16" t="s">
        <v>79</v>
      </c>
      <c r="B54" s="18">
        <v>3.13</v>
      </c>
      <c r="C54" s="146">
        <v>2</v>
      </c>
      <c r="D54" s="48" t="str">
        <f t="shared" si="1"/>
        <v>213</v>
      </c>
      <c r="E54" s="48">
        <v>13</v>
      </c>
      <c r="F54" s="48">
        <f>BEISPIEL!A92</f>
        <v>48</v>
      </c>
      <c r="G54" s="4" t="s">
        <v>99</v>
      </c>
      <c r="H54" s="11">
        <v>0.5</v>
      </c>
      <c r="I54" s="63">
        <f t="shared" si="2"/>
        <v>1.565</v>
      </c>
    </row>
    <row r="55" spans="1:9" ht="15">
      <c r="A55" s="15" t="s">
        <v>67</v>
      </c>
      <c r="B55" s="18">
        <v>0</v>
      </c>
      <c r="C55" s="146">
        <v>4</v>
      </c>
      <c r="D55" s="48" t="str">
        <f t="shared" si="1"/>
        <v>417</v>
      </c>
      <c r="E55" s="48">
        <v>17</v>
      </c>
      <c r="F55" s="48">
        <f>BEISPIEL!A119</f>
        <v>62</v>
      </c>
      <c r="G55" s="5" t="s">
        <v>103</v>
      </c>
      <c r="H55" s="11">
        <v>1</v>
      </c>
      <c r="I55" s="63">
        <f t="shared" si="2"/>
        <v>0</v>
      </c>
    </row>
    <row r="56" spans="1:9" ht="15">
      <c r="A56" s="15" t="s">
        <v>38</v>
      </c>
      <c r="B56" s="18">
        <v>15.07</v>
      </c>
      <c r="C56" s="146">
        <v>4</v>
      </c>
      <c r="D56" s="48" t="str">
        <f t="shared" si="1"/>
        <v>49</v>
      </c>
      <c r="E56" s="48">
        <v>9</v>
      </c>
      <c r="F56" s="48">
        <f>BEISPIEL!A58</f>
        <v>27</v>
      </c>
      <c r="G56" s="3" t="s">
        <v>95</v>
      </c>
      <c r="H56" s="11">
        <v>0.5</v>
      </c>
      <c r="I56" s="63">
        <f t="shared" si="2"/>
        <v>7.535</v>
      </c>
    </row>
    <row r="57" spans="1:9" ht="15">
      <c r="A57" s="16" t="s">
        <v>79</v>
      </c>
      <c r="B57" s="18">
        <v>15.07</v>
      </c>
      <c r="C57" s="146">
        <v>4</v>
      </c>
      <c r="D57" s="48" t="str">
        <f t="shared" si="1"/>
        <v>412</v>
      </c>
      <c r="E57" s="48">
        <v>12</v>
      </c>
      <c r="F57" s="48">
        <f>BEISPIEL!A84</f>
        <v>43</v>
      </c>
      <c r="G57" s="4" t="s">
        <v>98</v>
      </c>
      <c r="H57" s="11">
        <v>0.5</v>
      </c>
      <c r="I57" s="63">
        <f t="shared" si="2"/>
        <v>7.535</v>
      </c>
    </row>
    <row r="58" spans="1:9" ht="15">
      <c r="A58" s="15" t="s">
        <v>40</v>
      </c>
      <c r="B58" s="18">
        <v>6.1</v>
      </c>
      <c r="C58" s="146">
        <v>4</v>
      </c>
      <c r="D58" s="48" t="str">
        <f t="shared" si="1"/>
        <v>49</v>
      </c>
      <c r="E58" s="48">
        <v>9</v>
      </c>
      <c r="F58" s="48">
        <f>BEISPIEL!A58</f>
        <v>27</v>
      </c>
      <c r="G58" s="3" t="s">
        <v>95</v>
      </c>
      <c r="H58" s="11">
        <v>1</v>
      </c>
      <c r="I58" s="63">
        <f t="shared" si="2"/>
        <v>6.1</v>
      </c>
    </row>
    <row r="59" spans="1:9" ht="15">
      <c r="A59" s="15" t="s">
        <v>39</v>
      </c>
      <c r="B59" s="18">
        <v>5.23</v>
      </c>
      <c r="C59" s="146">
        <v>4</v>
      </c>
      <c r="D59" s="48" t="str">
        <f t="shared" si="1"/>
        <v>49</v>
      </c>
      <c r="E59" s="48">
        <v>9</v>
      </c>
      <c r="F59" s="48">
        <f>BEISPIEL!A58</f>
        <v>27</v>
      </c>
      <c r="G59" s="3" t="s">
        <v>95</v>
      </c>
      <c r="H59" s="11">
        <v>1</v>
      </c>
      <c r="I59" s="63">
        <f t="shared" si="2"/>
        <v>5.23</v>
      </c>
    </row>
    <row r="60" spans="1:9" ht="15">
      <c r="A60" s="15" t="s">
        <v>49</v>
      </c>
      <c r="B60" s="18">
        <v>0.1</v>
      </c>
      <c r="C60" s="146">
        <v>3</v>
      </c>
      <c r="D60" s="48" t="str">
        <f t="shared" si="1"/>
        <v>39</v>
      </c>
      <c r="E60" s="48">
        <v>9</v>
      </c>
      <c r="F60" s="48">
        <f>BEISPIEL!A59</f>
        <v>28</v>
      </c>
      <c r="G60" s="3" t="s">
        <v>95</v>
      </c>
      <c r="H60" s="11">
        <v>0.5</v>
      </c>
      <c r="I60" s="63">
        <f t="shared" si="2"/>
        <v>0.05</v>
      </c>
    </row>
    <row r="61" spans="1:9" ht="15">
      <c r="A61" s="16" t="s">
        <v>79</v>
      </c>
      <c r="B61" s="18">
        <v>0.1</v>
      </c>
      <c r="C61" s="146">
        <v>3</v>
      </c>
      <c r="D61" s="48" t="str">
        <f t="shared" si="1"/>
        <v>310</v>
      </c>
      <c r="E61" s="48">
        <v>10</v>
      </c>
      <c r="F61" s="48">
        <f>BEISPIEL!A68</f>
        <v>34</v>
      </c>
      <c r="G61" s="3" t="s">
        <v>96</v>
      </c>
      <c r="H61" s="11">
        <v>0.5</v>
      </c>
      <c r="I61" s="63">
        <f t="shared" si="2"/>
        <v>0.05</v>
      </c>
    </row>
    <row r="62" spans="1:9" ht="15">
      <c r="A62" s="15" t="s">
        <v>45</v>
      </c>
      <c r="B62" s="18">
        <v>1.46</v>
      </c>
      <c r="C62" s="146">
        <v>3</v>
      </c>
      <c r="D62" s="48" t="str">
        <f t="shared" si="1"/>
        <v>39</v>
      </c>
      <c r="E62" s="48">
        <v>9</v>
      </c>
      <c r="F62" s="48">
        <f>BEISPIEL!A59</f>
        <v>28</v>
      </c>
      <c r="G62" s="3" t="s">
        <v>95</v>
      </c>
      <c r="H62" s="11">
        <v>1</v>
      </c>
      <c r="I62" s="63">
        <f t="shared" si="2"/>
        <v>1.46</v>
      </c>
    </row>
    <row r="63" spans="1:9" ht="15">
      <c r="A63" s="15" t="s">
        <v>71</v>
      </c>
      <c r="B63" s="18">
        <v>2.07</v>
      </c>
      <c r="C63" s="146">
        <v>3</v>
      </c>
      <c r="D63" s="48" t="str">
        <f t="shared" si="1"/>
        <v>35</v>
      </c>
      <c r="E63" s="48">
        <v>5</v>
      </c>
      <c r="F63" s="48">
        <f>BEISPIEL!A37</f>
        <v>19</v>
      </c>
      <c r="G63" s="2" t="s">
        <v>91</v>
      </c>
      <c r="H63" s="11">
        <v>1</v>
      </c>
      <c r="I63" s="63">
        <f t="shared" si="2"/>
        <v>2.07</v>
      </c>
    </row>
    <row r="64" spans="1:9" ht="15">
      <c r="A64" s="15" t="s">
        <v>51</v>
      </c>
      <c r="B64" s="18">
        <v>0.17</v>
      </c>
      <c r="C64" s="146">
        <v>3</v>
      </c>
      <c r="D64" s="48" t="str">
        <f t="shared" si="1"/>
        <v>311</v>
      </c>
      <c r="E64" s="48">
        <v>11</v>
      </c>
      <c r="F64" s="48">
        <f>BEISPIEL!A78</f>
        <v>41</v>
      </c>
      <c r="G64" s="3" t="s">
        <v>97</v>
      </c>
      <c r="H64" s="11">
        <v>1</v>
      </c>
      <c r="I64" s="63">
        <f t="shared" si="2"/>
        <v>0.17</v>
      </c>
    </row>
    <row r="65" spans="1:9" ht="15">
      <c r="A65" s="15" t="s">
        <v>52</v>
      </c>
      <c r="B65" s="18">
        <v>0.33</v>
      </c>
      <c r="C65" s="146">
        <v>3</v>
      </c>
      <c r="D65" s="48" t="str">
        <f t="shared" si="1"/>
        <v>311</v>
      </c>
      <c r="E65" s="48">
        <v>11</v>
      </c>
      <c r="F65" s="48">
        <f>BEISPIEL!A78</f>
        <v>41</v>
      </c>
      <c r="G65" s="3" t="s">
        <v>97</v>
      </c>
      <c r="H65" s="11">
        <v>1</v>
      </c>
      <c r="I65" s="18">
        <f>B65*H65</f>
        <v>0.33</v>
      </c>
    </row>
    <row r="66" spans="1:9" ht="15">
      <c r="A66" s="15" t="s">
        <v>84</v>
      </c>
      <c r="B66" s="18">
        <v>1.24</v>
      </c>
      <c r="C66" s="146">
        <v>3</v>
      </c>
      <c r="D66" s="48" t="str">
        <f>C66&amp;E66</f>
        <v>37</v>
      </c>
      <c r="E66" s="48">
        <v>7</v>
      </c>
      <c r="F66" s="48">
        <f>BEISPIEL!A47</f>
        <v>23</v>
      </c>
      <c r="G66" s="2" t="s">
        <v>93</v>
      </c>
      <c r="H66" s="11">
        <v>1</v>
      </c>
      <c r="I66" s="18">
        <f>B66*H66</f>
        <v>1.24</v>
      </c>
    </row>
    <row r="67" spans="1:9" ht="15">
      <c r="A67" s="15" t="s">
        <v>117</v>
      </c>
      <c r="B67" s="18">
        <v>0.3</v>
      </c>
      <c r="C67" s="146">
        <v>2</v>
      </c>
      <c r="D67" s="48" t="str">
        <f>C67&amp;E67</f>
        <v>26</v>
      </c>
      <c r="E67" s="48">
        <v>6</v>
      </c>
      <c r="F67" s="48">
        <f>BEISPIEL!A42</f>
        <v>21</v>
      </c>
      <c r="G67" s="2" t="s">
        <v>92</v>
      </c>
      <c r="H67" s="11">
        <v>1</v>
      </c>
      <c r="I67" s="18">
        <f>B67*H67</f>
        <v>0.3</v>
      </c>
    </row>
    <row r="75" spans="1:15" ht="15">
      <c r="A75" s="14" t="s">
        <v>86</v>
      </c>
      <c r="B75" s="14"/>
      <c r="E75" s="50"/>
      <c r="F75" s="50"/>
      <c r="G75" s="25">
        <v>10</v>
      </c>
      <c r="H75" s="25">
        <v>1</v>
      </c>
      <c r="I75" s="25">
        <v>2</v>
      </c>
      <c r="J75" s="25">
        <v>3</v>
      </c>
      <c r="K75" s="25">
        <v>4</v>
      </c>
      <c r="L75" s="25">
        <v>5</v>
      </c>
      <c r="M75" s="25">
        <v>6</v>
      </c>
      <c r="N75" s="25">
        <v>7</v>
      </c>
      <c r="O75" s="25">
        <v>8</v>
      </c>
    </row>
    <row r="76" spans="1:18" ht="15">
      <c r="A76" s="44"/>
      <c r="B76" s="45"/>
      <c r="C76" s="45"/>
      <c r="D76" s="51"/>
      <c r="E76" s="52"/>
      <c r="F76" s="52"/>
      <c r="G76" s="20" t="s">
        <v>106</v>
      </c>
      <c r="H76" s="20" t="s">
        <v>208</v>
      </c>
      <c r="I76" s="20" t="s">
        <v>107</v>
      </c>
      <c r="J76" s="21" t="s">
        <v>108</v>
      </c>
      <c r="K76" s="20" t="s">
        <v>109</v>
      </c>
      <c r="L76" s="20" t="s">
        <v>110</v>
      </c>
      <c r="M76" s="20" t="s">
        <v>276</v>
      </c>
      <c r="N76" s="20" t="s">
        <v>111</v>
      </c>
      <c r="O76" s="20" t="s">
        <v>112</v>
      </c>
      <c r="P76" s="23" t="s">
        <v>115</v>
      </c>
      <c r="Q76" s="22" t="s">
        <v>113</v>
      </c>
      <c r="R76" s="24" t="s">
        <v>114</v>
      </c>
    </row>
    <row r="77" spans="1:18" ht="15">
      <c r="A77" s="31" t="s">
        <v>87</v>
      </c>
      <c r="B77" s="38"/>
      <c r="C77" s="38"/>
      <c r="D77" s="53"/>
      <c r="E77" s="54">
        <v>1</v>
      </c>
      <c r="F77" s="54"/>
      <c r="G77" s="27">
        <f aca="true" t="shared" si="3" ref="G77:O86">SUMIF($D$3:$D$67,G$75&amp;$E77,$I$3:$I$67)</f>
        <v>0.08800000000000001</v>
      </c>
      <c r="H77" s="27">
        <f t="shared" si="3"/>
        <v>0</v>
      </c>
      <c r="I77" s="27">
        <f t="shared" si="3"/>
        <v>0</v>
      </c>
      <c r="J77" s="27">
        <f t="shared" si="3"/>
        <v>0</v>
      </c>
      <c r="K77" s="27">
        <f t="shared" si="3"/>
        <v>0</v>
      </c>
      <c r="L77" s="27">
        <f t="shared" si="3"/>
        <v>0</v>
      </c>
      <c r="M77" s="27">
        <f t="shared" si="3"/>
        <v>0</v>
      </c>
      <c r="N77" s="27">
        <f t="shared" si="3"/>
        <v>0</v>
      </c>
      <c r="O77" s="27">
        <f t="shared" si="3"/>
        <v>0</v>
      </c>
      <c r="P77" s="26">
        <v>1</v>
      </c>
      <c r="Q77" s="28">
        <f>SUM(G77:O77)</f>
        <v>0.08800000000000001</v>
      </c>
      <c r="R77" s="28">
        <f>Q77/P77</f>
        <v>0.08800000000000001</v>
      </c>
    </row>
    <row r="78" spans="1:18" ht="15">
      <c r="A78" s="33" t="s">
        <v>88</v>
      </c>
      <c r="B78" s="39"/>
      <c r="C78" s="39"/>
      <c r="D78" s="53"/>
      <c r="E78" s="54">
        <v>2</v>
      </c>
      <c r="F78" s="54"/>
      <c r="G78" s="27">
        <f t="shared" si="3"/>
        <v>0</v>
      </c>
      <c r="H78" s="27">
        <f t="shared" si="3"/>
        <v>0</v>
      </c>
      <c r="I78" s="27">
        <f t="shared" si="3"/>
        <v>0</v>
      </c>
      <c r="J78" s="27">
        <f t="shared" si="3"/>
        <v>0</v>
      </c>
      <c r="K78" s="27">
        <f t="shared" si="3"/>
        <v>0</v>
      </c>
      <c r="L78" s="27">
        <f t="shared" si="3"/>
        <v>0</v>
      </c>
      <c r="M78" s="27">
        <f t="shared" si="3"/>
        <v>0</v>
      </c>
      <c r="N78" s="27">
        <f t="shared" si="3"/>
        <v>0</v>
      </c>
      <c r="O78" s="27">
        <f t="shared" si="3"/>
        <v>0</v>
      </c>
      <c r="P78" s="26">
        <v>1</v>
      </c>
      <c r="Q78" s="28">
        <f aca="true" t="shared" si="4" ref="Q78:Q95">SUM(G78:O78)</f>
        <v>0</v>
      </c>
      <c r="R78" s="28">
        <f aca="true" t="shared" si="5" ref="R78:R95">Q78/P78</f>
        <v>0</v>
      </c>
    </row>
    <row r="79" spans="1:18" ht="15">
      <c r="A79" s="31" t="s">
        <v>89</v>
      </c>
      <c r="B79" s="38"/>
      <c r="C79" s="38"/>
      <c r="D79" s="53"/>
      <c r="E79" s="54">
        <v>3</v>
      </c>
      <c r="F79" s="54"/>
      <c r="G79" s="27">
        <f t="shared" si="3"/>
        <v>0</v>
      </c>
      <c r="H79" s="27">
        <f t="shared" si="3"/>
        <v>0</v>
      </c>
      <c r="I79" s="27">
        <f t="shared" si="3"/>
        <v>0</v>
      </c>
      <c r="J79" s="27">
        <f t="shared" si="3"/>
        <v>1.33</v>
      </c>
      <c r="K79" s="27">
        <f t="shared" si="3"/>
        <v>0</v>
      </c>
      <c r="L79" s="27">
        <f t="shared" si="3"/>
        <v>0</v>
      </c>
      <c r="M79" s="27">
        <f t="shared" si="3"/>
        <v>0.5</v>
      </c>
      <c r="N79" s="27">
        <f t="shared" si="3"/>
        <v>2.9714285714285715</v>
      </c>
      <c r="O79" s="27">
        <f t="shared" si="3"/>
        <v>0</v>
      </c>
      <c r="P79" s="26">
        <v>1</v>
      </c>
      <c r="Q79" s="28">
        <f>SUM(G79:O79)</f>
        <v>4.801428571428572</v>
      </c>
      <c r="R79" s="28">
        <f>Q79/P79</f>
        <v>4.801428571428572</v>
      </c>
    </row>
    <row r="80" spans="1:18" ht="15">
      <c r="A80" s="33" t="s">
        <v>90</v>
      </c>
      <c r="B80" s="39"/>
      <c r="C80" s="39"/>
      <c r="D80" s="53"/>
      <c r="E80" s="54">
        <v>4</v>
      </c>
      <c r="F80" s="54"/>
      <c r="G80" s="27">
        <f t="shared" si="3"/>
        <v>0</v>
      </c>
      <c r="H80" s="96">
        <f t="shared" si="3"/>
        <v>0</v>
      </c>
      <c r="I80" s="27">
        <f t="shared" si="3"/>
        <v>0</v>
      </c>
      <c r="J80" s="27">
        <f t="shared" si="3"/>
        <v>0</v>
      </c>
      <c r="K80" s="27">
        <f t="shared" si="3"/>
        <v>0</v>
      </c>
      <c r="L80" s="27">
        <f t="shared" si="3"/>
        <v>0</v>
      </c>
      <c r="M80" s="27">
        <f t="shared" si="3"/>
        <v>0</v>
      </c>
      <c r="N80" s="27">
        <f t="shared" si="3"/>
        <v>0</v>
      </c>
      <c r="O80" s="27">
        <f t="shared" si="3"/>
        <v>0</v>
      </c>
      <c r="P80" s="26">
        <v>1</v>
      </c>
      <c r="Q80" s="28">
        <f t="shared" si="4"/>
        <v>0</v>
      </c>
      <c r="R80" s="28">
        <f t="shared" si="5"/>
        <v>0</v>
      </c>
    </row>
    <row r="81" spans="1:18" ht="15">
      <c r="A81" s="34" t="s">
        <v>91</v>
      </c>
      <c r="B81" s="40"/>
      <c r="C81" s="40"/>
      <c r="D81" s="55"/>
      <c r="E81" s="56">
        <v>5</v>
      </c>
      <c r="F81" s="56"/>
      <c r="G81" s="27">
        <f t="shared" si="3"/>
        <v>0</v>
      </c>
      <c r="H81" s="27">
        <f t="shared" si="3"/>
        <v>0</v>
      </c>
      <c r="I81" s="27">
        <f t="shared" si="3"/>
        <v>0</v>
      </c>
      <c r="J81" s="27">
        <f t="shared" si="3"/>
        <v>4.07</v>
      </c>
      <c r="K81" s="27">
        <f t="shared" si="3"/>
        <v>0</v>
      </c>
      <c r="L81" s="27">
        <f t="shared" si="3"/>
        <v>0</v>
      </c>
      <c r="M81" s="27">
        <f t="shared" si="3"/>
        <v>0</v>
      </c>
      <c r="N81" s="27">
        <f t="shared" si="3"/>
        <v>4.85</v>
      </c>
      <c r="O81" s="27">
        <f t="shared" si="3"/>
        <v>0</v>
      </c>
      <c r="P81" s="26">
        <v>1</v>
      </c>
      <c r="Q81" s="28">
        <f t="shared" si="4"/>
        <v>8.92</v>
      </c>
      <c r="R81" s="28">
        <f t="shared" si="5"/>
        <v>8.92</v>
      </c>
    </row>
    <row r="82" spans="1:18" ht="15">
      <c r="A82" s="34" t="s">
        <v>92</v>
      </c>
      <c r="B82" s="40"/>
      <c r="C82" s="40"/>
      <c r="D82" s="55"/>
      <c r="E82" s="56">
        <v>6</v>
      </c>
      <c r="F82" s="56"/>
      <c r="G82" s="27">
        <f t="shared" si="3"/>
        <v>0</v>
      </c>
      <c r="H82" s="27">
        <f t="shared" si="3"/>
        <v>0</v>
      </c>
      <c r="I82" s="27">
        <f t="shared" si="3"/>
        <v>9.9</v>
      </c>
      <c r="J82" s="27">
        <f t="shared" si="3"/>
        <v>0</v>
      </c>
      <c r="K82" s="27">
        <f t="shared" si="3"/>
        <v>0</v>
      </c>
      <c r="L82" s="27">
        <f t="shared" si="3"/>
        <v>0</v>
      </c>
      <c r="M82" s="27">
        <f t="shared" si="3"/>
        <v>0</v>
      </c>
      <c r="N82" s="27">
        <f t="shared" si="3"/>
        <v>0</v>
      </c>
      <c r="O82" s="27">
        <f t="shared" si="3"/>
        <v>0</v>
      </c>
      <c r="P82" s="26">
        <v>1</v>
      </c>
      <c r="Q82" s="28">
        <f t="shared" si="4"/>
        <v>9.9</v>
      </c>
      <c r="R82" s="28">
        <f t="shared" si="5"/>
        <v>9.9</v>
      </c>
    </row>
    <row r="83" spans="1:18" ht="15">
      <c r="A83" s="34" t="s">
        <v>93</v>
      </c>
      <c r="B83" s="40"/>
      <c r="C83" s="40"/>
      <c r="D83" s="55"/>
      <c r="E83" s="56">
        <v>7</v>
      </c>
      <c r="F83" s="56"/>
      <c r="G83" s="27">
        <f t="shared" si="3"/>
        <v>0</v>
      </c>
      <c r="H83" s="27">
        <f t="shared" si="3"/>
        <v>0</v>
      </c>
      <c r="I83" s="27">
        <f t="shared" si="3"/>
        <v>0</v>
      </c>
      <c r="J83" s="27">
        <f t="shared" si="3"/>
        <v>1.24</v>
      </c>
      <c r="K83" s="27">
        <f t="shared" si="3"/>
        <v>0</v>
      </c>
      <c r="L83" s="27">
        <f t="shared" si="3"/>
        <v>0</v>
      </c>
      <c r="M83" s="27">
        <f t="shared" si="3"/>
        <v>0</v>
      </c>
      <c r="N83" s="27">
        <f t="shared" si="3"/>
        <v>2.9714285714285715</v>
      </c>
      <c r="O83" s="27">
        <f t="shared" si="3"/>
        <v>0</v>
      </c>
      <c r="P83" s="26">
        <v>1</v>
      </c>
      <c r="Q83" s="28">
        <f t="shared" si="4"/>
        <v>4.211428571428572</v>
      </c>
      <c r="R83" s="28">
        <f t="shared" si="5"/>
        <v>4.211428571428572</v>
      </c>
    </row>
    <row r="84" spans="1:18" ht="15">
      <c r="A84" s="34" t="s">
        <v>94</v>
      </c>
      <c r="B84" s="40"/>
      <c r="C84" s="40"/>
      <c r="D84" s="55"/>
      <c r="E84" s="56">
        <v>8</v>
      </c>
      <c r="F84" s="56"/>
      <c r="G84" s="27">
        <f t="shared" si="3"/>
        <v>0</v>
      </c>
      <c r="H84" s="27">
        <f t="shared" si="3"/>
        <v>0</v>
      </c>
      <c r="I84" s="27">
        <f t="shared" si="3"/>
        <v>0</v>
      </c>
      <c r="J84" s="27">
        <f t="shared" si="3"/>
        <v>21.02</v>
      </c>
      <c r="K84" s="27">
        <f t="shared" si="3"/>
        <v>0</v>
      </c>
      <c r="L84" s="27">
        <f t="shared" si="3"/>
        <v>0</v>
      </c>
      <c r="M84" s="27">
        <f t="shared" si="3"/>
        <v>0</v>
      </c>
      <c r="N84" s="27">
        <f t="shared" si="3"/>
        <v>0</v>
      </c>
      <c r="O84" s="27">
        <f t="shared" si="3"/>
        <v>0</v>
      </c>
      <c r="P84" s="26">
        <v>1</v>
      </c>
      <c r="Q84" s="28">
        <f t="shared" si="4"/>
        <v>21.02</v>
      </c>
      <c r="R84" s="28">
        <f t="shared" si="5"/>
        <v>21.02</v>
      </c>
    </row>
    <row r="85" spans="1:18" ht="15">
      <c r="A85" s="35" t="s">
        <v>95</v>
      </c>
      <c r="B85" s="41"/>
      <c r="C85" s="41"/>
      <c r="D85" s="57"/>
      <c r="E85" s="58">
        <v>9</v>
      </c>
      <c r="F85" s="58"/>
      <c r="G85" s="27">
        <f t="shared" si="3"/>
        <v>0</v>
      </c>
      <c r="H85" s="27">
        <f t="shared" si="3"/>
        <v>0</v>
      </c>
      <c r="I85" s="27">
        <f t="shared" si="3"/>
        <v>1.565</v>
      </c>
      <c r="J85" s="27">
        <f t="shared" si="3"/>
        <v>16.62</v>
      </c>
      <c r="K85" s="27">
        <f t="shared" si="3"/>
        <v>26.395</v>
      </c>
      <c r="L85" s="27">
        <f t="shared" si="3"/>
        <v>0</v>
      </c>
      <c r="M85" s="27">
        <f t="shared" si="3"/>
        <v>0</v>
      </c>
      <c r="N85" s="27">
        <f t="shared" si="3"/>
        <v>2.67</v>
      </c>
      <c r="O85" s="27">
        <f t="shared" si="3"/>
        <v>0.36</v>
      </c>
      <c r="P85" s="26">
        <v>1</v>
      </c>
      <c r="Q85" s="28">
        <f t="shared" si="4"/>
        <v>47.61</v>
      </c>
      <c r="R85" s="28">
        <f t="shared" si="5"/>
        <v>47.61</v>
      </c>
    </row>
    <row r="86" spans="1:18" ht="15">
      <c r="A86" s="35" t="s">
        <v>96</v>
      </c>
      <c r="B86" s="41"/>
      <c r="C86" s="41"/>
      <c r="D86" s="57"/>
      <c r="E86" s="58">
        <v>10</v>
      </c>
      <c r="F86" s="58"/>
      <c r="G86" s="27">
        <f t="shared" si="3"/>
        <v>0</v>
      </c>
      <c r="H86" s="27">
        <f t="shared" si="3"/>
        <v>0</v>
      </c>
      <c r="I86" s="27">
        <f t="shared" si="3"/>
        <v>0</v>
      </c>
      <c r="J86" s="27">
        <f t="shared" si="3"/>
        <v>36.489999999999995</v>
      </c>
      <c r="K86" s="27">
        <f t="shared" si="3"/>
        <v>0</v>
      </c>
      <c r="L86" s="27">
        <f t="shared" si="3"/>
        <v>0</v>
      </c>
      <c r="M86" s="27">
        <f t="shared" si="3"/>
        <v>0</v>
      </c>
      <c r="N86" s="27">
        <f t="shared" si="3"/>
        <v>0</v>
      </c>
      <c r="O86" s="27">
        <f t="shared" si="3"/>
        <v>0</v>
      </c>
      <c r="P86" s="26">
        <v>1</v>
      </c>
      <c r="Q86" s="28">
        <f t="shared" si="4"/>
        <v>36.489999999999995</v>
      </c>
      <c r="R86" s="28">
        <f t="shared" si="5"/>
        <v>36.489999999999995</v>
      </c>
    </row>
    <row r="87" spans="1:18" ht="15">
      <c r="A87" s="35" t="s">
        <v>97</v>
      </c>
      <c r="B87" s="41"/>
      <c r="C87" s="41"/>
      <c r="D87" s="57"/>
      <c r="E87" s="58">
        <v>11</v>
      </c>
      <c r="F87" s="58"/>
      <c r="G87" s="27">
        <f aca="true" t="shared" si="6" ref="G87:O95">SUMIF($D$3:$D$67,G$75&amp;$E87,$I$3:$I$67)</f>
        <v>0</v>
      </c>
      <c r="H87" s="27">
        <f t="shared" si="6"/>
        <v>0</v>
      </c>
      <c r="I87" s="27">
        <f t="shared" si="6"/>
        <v>0</v>
      </c>
      <c r="J87" s="27">
        <f t="shared" si="6"/>
        <v>3.0300000000000002</v>
      </c>
      <c r="K87" s="27">
        <f t="shared" si="6"/>
        <v>0</v>
      </c>
      <c r="L87" s="27">
        <f t="shared" si="6"/>
        <v>0</v>
      </c>
      <c r="M87" s="27">
        <f t="shared" si="6"/>
        <v>0</v>
      </c>
      <c r="N87" s="27">
        <f t="shared" si="6"/>
        <v>0</v>
      </c>
      <c r="O87" s="27">
        <f t="shared" si="6"/>
        <v>0</v>
      </c>
      <c r="P87" s="26">
        <v>1</v>
      </c>
      <c r="Q87" s="28">
        <f t="shared" si="4"/>
        <v>3.0300000000000002</v>
      </c>
      <c r="R87" s="28">
        <f t="shared" si="5"/>
        <v>3.0300000000000002</v>
      </c>
    </row>
    <row r="88" spans="1:18" ht="15">
      <c r="A88" s="36" t="s">
        <v>98</v>
      </c>
      <c r="B88" s="42"/>
      <c r="C88" s="42"/>
      <c r="D88" s="59"/>
      <c r="E88" s="60">
        <v>12</v>
      </c>
      <c r="F88" s="60"/>
      <c r="G88" s="27">
        <f t="shared" si="6"/>
        <v>0</v>
      </c>
      <c r="H88" s="27">
        <f t="shared" si="6"/>
        <v>0</v>
      </c>
      <c r="I88" s="27">
        <f t="shared" si="6"/>
        <v>0</v>
      </c>
      <c r="J88" s="27">
        <f t="shared" si="6"/>
        <v>2.8</v>
      </c>
      <c r="K88" s="27">
        <f t="shared" si="6"/>
        <v>26.985</v>
      </c>
      <c r="L88" s="27">
        <f t="shared" si="6"/>
        <v>0</v>
      </c>
      <c r="M88" s="27">
        <f t="shared" si="6"/>
        <v>0</v>
      </c>
      <c r="N88" s="27">
        <f t="shared" si="6"/>
        <v>0</v>
      </c>
      <c r="O88" s="27">
        <f t="shared" si="6"/>
        <v>0</v>
      </c>
      <c r="P88" s="26">
        <v>1</v>
      </c>
      <c r="Q88" s="28">
        <f t="shared" si="4"/>
        <v>29.785</v>
      </c>
      <c r="R88" s="28">
        <f t="shared" si="5"/>
        <v>29.785</v>
      </c>
    </row>
    <row r="89" spans="1:18" ht="15">
      <c r="A89" s="36" t="s">
        <v>99</v>
      </c>
      <c r="B89" s="42"/>
      <c r="C89" s="42"/>
      <c r="D89" s="59"/>
      <c r="E89" s="60">
        <v>13</v>
      </c>
      <c r="F89" s="60"/>
      <c r="G89" s="27">
        <f t="shared" si="6"/>
        <v>0</v>
      </c>
      <c r="H89" s="27">
        <f t="shared" si="6"/>
        <v>0</v>
      </c>
      <c r="I89" s="27">
        <f t="shared" si="6"/>
        <v>1.565</v>
      </c>
      <c r="J89" s="27">
        <f t="shared" si="6"/>
        <v>23</v>
      </c>
      <c r="K89" s="27">
        <f t="shared" si="6"/>
        <v>0</v>
      </c>
      <c r="L89" s="27">
        <f t="shared" si="6"/>
        <v>0</v>
      </c>
      <c r="M89" s="27">
        <f t="shared" si="6"/>
        <v>0</v>
      </c>
      <c r="N89" s="27">
        <f t="shared" si="6"/>
        <v>1.335</v>
      </c>
      <c r="O89" s="27">
        <f t="shared" si="6"/>
        <v>0.89</v>
      </c>
      <c r="P89" s="26">
        <v>1</v>
      </c>
      <c r="Q89" s="28">
        <f t="shared" si="4"/>
        <v>26.790000000000003</v>
      </c>
      <c r="R89" s="28">
        <f t="shared" si="5"/>
        <v>26.790000000000003</v>
      </c>
    </row>
    <row r="90" spans="1:18" ht="15">
      <c r="A90" s="36" t="s">
        <v>100</v>
      </c>
      <c r="B90" s="42"/>
      <c r="C90" s="42"/>
      <c r="D90" s="59"/>
      <c r="E90" s="60">
        <v>14</v>
      </c>
      <c r="F90" s="60"/>
      <c r="G90" s="27">
        <f t="shared" si="6"/>
        <v>0.022000000000000002</v>
      </c>
      <c r="H90" s="27">
        <f t="shared" si="6"/>
        <v>0</v>
      </c>
      <c r="I90" s="27">
        <f t="shared" si="6"/>
        <v>12.549999999999999</v>
      </c>
      <c r="J90" s="27">
        <f t="shared" si="6"/>
        <v>7.5</v>
      </c>
      <c r="K90" s="27">
        <f t="shared" si="6"/>
        <v>25.439999999999998</v>
      </c>
      <c r="L90" s="27">
        <f t="shared" si="6"/>
        <v>0</v>
      </c>
      <c r="M90" s="27">
        <f t="shared" si="6"/>
        <v>0</v>
      </c>
      <c r="N90" s="27">
        <f t="shared" si="6"/>
        <v>1.4857142857142858</v>
      </c>
      <c r="O90" s="27">
        <f t="shared" si="6"/>
        <v>3.56</v>
      </c>
      <c r="P90" s="26">
        <v>1</v>
      </c>
      <c r="Q90" s="28">
        <f t="shared" si="4"/>
        <v>50.55771428571429</v>
      </c>
      <c r="R90" s="28">
        <f t="shared" si="5"/>
        <v>50.55771428571429</v>
      </c>
    </row>
    <row r="91" spans="1:18" ht="15">
      <c r="A91" s="36" t="s">
        <v>101</v>
      </c>
      <c r="B91" s="42"/>
      <c r="C91" s="42"/>
      <c r="D91" s="59"/>
      <c r="E91" s="60">
        <v>15</v>
      </c>
      <c r="F91" s="60"/>
      <c r="G91" s="27">
        <f t="shared" si="6"/>
        <v>0</v>
      </c>
      <c r="H91" s="27">
        <f t="shared" si="6"/>
        <v>0</v>
      </c>
      <c r="I91" s="27">
        <f t="shared" si="6"/>
        <v>0</v>
      </c>
      <c r="J91" s="27">
        <f t="shared" si="6"/>
        <v>0</v>
      </c>
      <c r="K91" s="27">
        <f t="shared" si="6"/>
        <v>0</v>
      </c>
      <c r="L91" s="27">
        <f t="shared" si="6"/>
        <v>0</v>
      </c>
      <c r="M91" s="27">
        <f t="shared" si="6"/>
        <v>0</v>
      </c>
      <c r="N91" s="27">
        <f t="shared" si="6"/>
        <v>6.9714285714285715</v>
      </c>
      <c r="O91" s="27">
        <f t="shared" si="6"/>
        <v>0.4</v>
      </c>
      <c r="P91" s="26">
        <v>1</v>
      </c>
      <c r="Q91" s="28">
        <f t="shared" si="4"/>
        <v>7.371428571428572</v>
      </c>
      <c r="R91" s="28">
        <f t="shared" si="5"/>
        <v>7.371428571428572</v>
      </c>
    </row>
    <row r="92" spans="1:18" ht="15">
      <c r="A92" s="37" t="s">
        <v>102</v>
      </c>
      <c r="B92" s="43"/>
      <c r="C92" s="43"/>
      <c r="D92" s="61"/>
      <c r="E92" s="62">
        <v>16</v>
      </c>
      <c r="F92" s="62"/>
      <c r="G92" s="27">
        <f t="shared" si="6"/>
        <v>0</v>
      </c>
      <c r="H92" s="27">
        <f t="shared" si="6"/>
        <v>0</v>
      </c>
      <c r="I92" s="27">
        <f t="shared" si="6"/>
        <v>0</v>
      </c>
      <c r="J92" s="27">
        <f t="shared" si="6"/>
        <v>0</v>
      </c>
      <c r="K92" s="27">
        <f t="shared" si="6"/>
        <v>0</v>
      </c>
      <c r="L92" s="27">
        <f t="shared" si="6"/>
        <v>0</v>
      </c>
      <c r="M92" s="27">
        <f t="shared" si="6"/>
        <v>0</v>
      </c>
      <c r="N92" s="27">
        <f t="shared" si="6"/>
        <v>1.335</v>
      </c>
      <c r="O92" s="27">
        <f t="shared" si="6"/>
        <v>0</v>
      </c>
      <c r="P92" s="26">
        <v>1</v>
      </c>
      <c r="Q92" s="28">
        <f t="shared" si="4"/>
        <v>1.335</v>
      </c>
      <c r="R92" s="28">
        <f t="shared" si="5"/>
        <v>1.335</v>
      </c>
    </row>
    <row r="93" spans="1:18" ht="15">
      <c r="A93" s="37" t="s">
        <v>103</v>
      </c>
      <c r="B93" s="43"/>
      <c r="C93" s="43"/>
      <c r="D93" s="61"/>
      <c r="E93" s="62">
        <v>17</v>
      </c>
      <c r="F93" s="62"/>
      <c r="G93" s="27">
        <f t="shared" si="6"/>
        <v>0</v>
      </c>
      <c r="H93" s="27">
        <f t="shared" si="6"/>
        <v>0</v>
      </c>
      <c r="I93" s="27">
        <f t="shared" si="6"/>
        <v>0</v>
      </c>
      <c r="J93" s="27">
        <f t="shared" si="6"/>
        <v>0</v>
      </c>
      <c r="K93" s="27">
        <f t="shared" si="6"/>
        <v>0</v>
      </c>
      <c r="L93" s="27">
        <f t="shared" si="6"/>
        <v>0</v>
      </c>
      <c r="M93" s="27">
        <f t="shared" si="6"/>
        <v>0</v>
      </c>
      <c r="N93" s="27">
        <f t="shared" si="6"/>
        <v>0</v>
      </c>
      <c r="O93" s="27">
        <f t="shared" si="6"/>
        <v>0</v>
      </c>
      <c r="P93" s="26">
        <v>1</v>
      </c>
      <c r="Q93" s="28">
        <f t="shared" si="4"/>
        <v>0</v>
      </c>
      <c r="R93" s="28">
        <f t="shared" si="5"/>
        <v>0</v>
      </c>
    </row>
    <row r="94" spans="1:18" ht="15">
      <c r="A94" s="37" t="s">
        <v>104</v>
      </c>
      <c r="B94" s="43"/>
      <c r="C94" s="43"/>
      <c r="D94" s="61"/>
      <c r="E94" s="62">
        <v>18</v>
      </c>
      <c r="F94" s="62"/>
      <c r="G94" s="27">
        <f t="shared" si="6"/>
        <v>0</v>
      </c>
      <c r="H94" s="27">
        <f t="shared" si="6"/>
        <v>0</v>
      </c>
      <c r="I94" s="27">
        <f t="shared" si="6"/>
        <v>0</v>
      </c>
      <c r="J94" s="27">
        <f t="shared" si="6"/>
        <v>0</v>
      </c>
      <c r="K94" s="27">
        <f t="shared" si="6"/>
        <v>0</v>
      </c>
      <c r="L94" s="27">
        <f t="shared" si="6"/>
        <v>0</v>
      </c>
      <c r="M94" s="27">
        <f t="shared" si="6"/>
        <v>0</v>
      </c>
      <c r="N94" s="27">
        <f t="shared" si="6"/>
        <v>0.5</v>
      </c>
      <c r="O94" s="27">
        <f t="shared" si="6"/>
        <v>0</v>
      </c>
      <c r="P94" s="26">
        <v>1</v>
      </c>
      <c r="Q94" s="28">
        <f t="shared" si="4"/>
        <v>0.5</v>
      </c>
      <c r="R94" s="28">
        <f t="shared" si="5"/>
        <v>0.5</v>
      </c>
    </row>
    <row r="95" spans="1:18" ht="15">
      <c r="A95" s="37" t="s">
        <v>105</v>
      </c>
      <c r="B95" s="43"/>
      <c r="C95" s="43"/>
      <c r="D95" s="61"/>
      <c r="E95" s="62">
        <v>19</v>
      </c>
      <c r="F95" s="62"/>
      <c r="G95" s="27">
        <f t="shared" si="6"/>
        <v>0</v>
      </c>
      <c r="H95" s="27">
        <f t="shared" si="6"/>
        <v>0</v>
      </c>
      <c r="I95" s="27">
        <f t="shared" si="6"/>
        <v>0</v>
      </c>
      <c r="J95" s="27">
        <f t="shared" si="6"/>
        <v>0</v>
      </c>
      <c r="K95" s="27">
        <f t="shared" si="6"/>
        <v>0</v>
      </c>
      <c r="L95" s="27">
        <f t="shared" si="6"/>
        <v>0</v>
      </c>
      <c r="M95" s="27">
        <f t="shared" si="6"/>
        <v>0</v>
      </c>
      <c r="N95" s="27">
        <f t="shared" si="6"/>
        <v>2.18</v>
      </c>
      <c r="O95" s="27">
        <f t="shared" si="6"/>
        <v>0</v>
      </c>
      <c r="P95" s="26">
        <v>1</v>
      </c>
      <c r="Q95" s="28">
        <f t="shared" si="4"/>
        <v>2.18</v>
      </c>
      <c r="R95" s="28">
        <f t="shared" si="5"/>
        <v>2.18</v>
      </c>
    </row>
    <row r="96" spans="1:17" ht="15">
      <c r="A96" s="145" t="s">
        <v>279</v>
      </c>
      <c r="G96" s="29">
        <f aca="true" t="shared" si="7" ref="G96:O96">SUM(G77:G95)</f>
        <v>0.11000000000000001</v>
      </c>
      <c r="H96" s="29">
        <f t="shared" si="7"/>
        <v>0</v>
      </c>
      <c r="I96" s="29">
        <f t="shared" si="7"/>
        <v>25.58</v>
      </c>
      <c r="J96" s="29">
        <f t="shared" si="7"/>
        <v>117.1</v>
      </c>
      <c r="K96" s="29">
        <f t="shared" si="7"/>
        <v>78.82</v>
      </c>
      <c r="L96" s="29">
        <f t="shared" si="7"/>
        <v>0</v>
      </c>
      <c r="M96" s="29">
        <f t="shared" si="7"/>
        <v>0.5</v>
      </c>
      <c r="N96" s="29">
        <f t="shared" si="7"/>
        <v>27.27</v>
      </c>
      <c r="O96" s="29">
        <f t="shared" si="7"/>
        <v>5.210000000000001</v>
      </c>
      <c r="Q96" s="29">
        <f>SUM(Q77:Q95)</f>
        <v>254.59</v>
      </c>
    </row>
  </sheetData>
  <sheetProtection/>
  <mergeCells count="1">
    <mergeCell ref="A1:I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3" r:id="rId3"/>
  <rowBreaks count="1" manualBreakCount="1">
    <brk id="30" max="6" man="1"/>
  </rowBreaks>
  <ignoredErrors>
    <ignoredError sqref="H25" formula="1"/>
  </ignoredErrors>
  <legacyDrawing r:id="rId2"/>
</worksheet>
</file>

<file path=xl/worksheets/sheet3.xml><?xml version="1.0" encoding="utf-8"?>
<worksheet xmlns="http://schemas.openxmlformats.org/spreadsheetml/2006/main" xmlns:r="http://schemas.openxmlformats.org/officeDocument/2006/relationships">
  <dimension ref="A1:G36"/>
  <sheetViews>
    <sheetView zoomScalePageLayoutView="0" workbookViewId="0" topLeftCell="A1">
      <selection activeCell="B11" sqref="B11:C11"/>
    </sheetView>
  </sheetViews>
  <sheetFormatPr defaultColWidth="11.421875" defaultRowHeight="15"/>
  <cols>
    <col min="1" max="1" width="7.8515625" style="64" customWidth="1"/>
    <col min="2" max="2" width="47.8515625" style="64" customWidth="1"/>
    <col min="3" max="3" width="56.7109375" style="64" hidden="1" customWidth="1"/>
    <col min="4" max="5" width="11.421875" style="64" customWidth="1"/>
    <col min="6" max="6" width="12.140625" style="64" customWidth="1"/>
    <col min="7" max="16384" width="11.421875" style="64" customWidth="1"/>
  </cols>
  <sheetData>
    <row r="1" spans="1:4" ht="39.75" customHeight="1">
      <c r="A1" s="196" t="s">
        <v>286</v>
      </c>
      <c r="B1" s="164"/>
      <c r="C1" s="164"/>
      <c r="D1" s="165"/>
    </row>
    <row r="2" spans="4:6" ht="15.75" thickBot="1">
      <c r="D2" s="65"/>
      <c r="E2" s="65"/>
      <c r="F2" s="65"/>
    </row>
    <row r="3" spans="3:7" ht="30">
      <c r="C3" s="87"/>
      <c r="D3" s="194" t="s">
        <v>245</v>
      </c>
      <c r="E3" s="195"/>
      <c r="F3" s="89" t="s">
        <v>244</v>
      </c>
      <c r="G3" s="72"/>
    </row>
    <row r="4" spans="3:7" ht="15">
      <c r="C4" s="87"/>
      <c r="D4" s="90">
        <v>0</v>
      </c>
      <c r="E4" s="91">
        <v>0.1</v>
      </c>
      <c r="F4" s="92">
        <v>1</v>
      </c>
      <c r="G4" s="72"/>
    </row>
    <row r="5" spans="3:7" ht="15">
      <c r="C5" s="87"/>
      <c r="D5" s="90">
        <v>0.1</v>
      </c>
      <c r="E5" s="91">
        <v>0.3</v>
      </c>
      <c r="F5" s="92">
        <v>2</v>
      </c>
      <c r="G5" s="72"/>
    </row>
    <row r="6" spans="3:7" ht="15">
      <c r="C6" s="87"/>
      <c r="D6" s="90">
        <v>0.3</v>
      </c>
      <c r="E6" s="91">
        <v>0.5</v>
      </c>
      <c r="F6" s="92">
        <v>3</v>
      </c>
      <c r="G6" s="72"/>
    </row>
    <row r="7" spans="3:7" ht="15">
      <c r="C7" s="87"/>
      <c r="D7" s="90">
        <v>0.5</v>
      </c>
      <c r="E7" s="91">
        <v>0.7</v>
      </c>
      <c r="F7" s="92">
        <v>4</v>
      </c>
      <c r="G7" s="72"/>
    </row>
    <row r="8" spans="3:7" ht="15.75" thickBot="1">
      <c r="C8" s="87"/>
      <c r="D8" s="93">
        <v>0.7</v>
      </c>
      <c r="E8" s="94">
        <v>1</v>
      </c>
      <c r="F8" s="95">
        <v>5</v>
      </c>
      <c r="G8" s="72"/>
    </row>
    <row r="9" spans="1:6" ht="15">
      <c r="A9" s="65"/>
      <c r="B9" s="65"/>
      <c r="C9" s="65"/>
      <c r="D9" s="88"/>
      <c r="E9" s="83"/>
      <c r="F9" s="83"/>
    </row>
    <row r="10" spans="1:4" ht="15.75" thickBot="1">
      <c r="A10" s="65" t="s">
        <v>209</v>
      </c>
      <c r="B10" s="65" t="s">
        <v>210</v>
      </c>
      <c r="C10" s="65" t="s">
        <v>211</v>
      </c>
      <c r="D10" s="65" t="s">
        <v>212</v>
      </c>
    </row>
    <row r="11" spans="1:6" s="69" customFormat="1" ht="31.5">
      <c r="A11" s="66" t="s">
        <v>213</v>
      </c>
      <c r="B11" s="166" t="s">
        <v>214</v>
      </c>
      <c r="C11" s="167"/>
      <c r="D11" s="67">
        <f>SUM(D12:D15)</f>
        <v>380</v>
      </c>
      <c r="E11" s="85" t="s">
        <v>243</v>
      </c>
      <c r="F11" s="86" t="s">
        <v>244</v>
      </c>
    </row>
    <row r="12" spans="1:6" ht="19.5" customHeight="1">
      <c r="A12" s="70" t="s">
        <v>2</v>
      </c>
      <c r="B12" s="6" t="s">
        <v>282</v>
      </c>
      <c r="C12" s="6" t="s">
        <v>215</v>
      </c>
      <c r="D12" s="71">
        <v>180</v>
      </c>
      <c r="E12" s="84">
        <f>D12/$D$35</f>
        <v>0.18</v>
      </c>
      <c r="F12" s="64">
        <f>VLOOKUP(E12,$D$4:$F$8,3)</f>
        <v>2</v>
      </c>
    </row>
    <row r="13" spans="1:6" ht="19.5" customHeight="1">
      <c r="A13" s="70" t="s">
        <v>3</v>
      </c>
      <c r="B13" s="6" t="s">
        <v>21</v>
      </c>
      <c r="C13" s="6" t="s">
        <v>216</v>
      </c>
      <c r="D13" s="71">
        <v>20</v>
      </c>
      <c r="E13" s="84">
        <f>D13/$D$35</f>
        <v>0.02</v>
      </c>
      <c r="F13" s="64">
        <f>VLOOKUP(E13,$D$4:$F$8,3)</f>
        <v>1</v>
      </c>
    </row>
    <row r="14" spans="1:6" ht="19.5" customHeight="1">
      <c r="A14" s="70" t="s">
        <v>4</v>
      </c>
      <c r="B14" s="6" t="s">
        <v>283</v>
      </c>
      <c r="C14" s="6" t="s">
        <v>217</v>
      </c>
      <c r="D14" s="71">
        <v>150</v>
      </c>
      <c r="E14" s="84">
        <f>D14/$D$35</f>
        <v>0.15</v>
      </c>
      <c r="F14" s="64">
        <f>VLOOKUP(E14,$D$4:$F$8,3)</f>
        <v>2</v>
      </c>
    </row>
    <row r="15" spans="1:6" ht="19.5" customHeight="1" thickBot="1">
      <c r="A15" s="70" t="s">
        <v>5</v>
      </c>
      <c r="B15" s="6" t="s">
        <v>22</v>
      </c>
      <c r="C15" s="6" t="s">
        <v>218</v>
      </c>
      <c r="D15" s="71">
        <v>30</v>
      </c>
      <c r="E15" s="84">
        <f>D15/$D$35</f>
        <v>0.03</v>
      </c>
      <c r="F15" s="64">
        <f>VLOOKUP(E15,$D$4:$F$8,3)</f>
        <v>1</v>
      </c>
    </row>
    <row r="16" spans="1:5" s="69" customFormat="1" ht="21">
      <c r="A16" s="66" t="s">
        <v>219</v>
      </c>
      <c r="B16" s="166" t="s">
        <v>220</v>
      </c>
      <c r="C16" s="167"/>
      <c r="D16" s="67">
        <f>SUM(D17:D20)</f>
        <v>20</v>
      </c>
      <c r="E16" s="68"/>
    </row>
    <row r="17" spans="1:6" ht="19.5" customHeight="1">
      <c r="A17" s="73" t="s">
        <v>6</v>
      </c>
      <c r="B17" s="7" t="s">
        <v>23</v>
      </c>
      <c r="C17" s="7" t="s">
        <v>221</v>
      </c>
      <c r="D17" s="74">
        <v>10</v>
      </c>
      <c r="E17" s="84">
        <f>D17/$D$35</f>
        <v>0.01</v>
      </c>
      <c r="F17" s="64">
        <f>VLOOKUP(E17,$D$4:$F$8,3)</f>
        <v>1</v>
      </c>
    </row>
    <row r="18" spans="1:6" ht="19.5" customHeight="1">
      <c r="A18" s="73" t="s">
        <v>7</v>
      </c>
      <c r="B18" s="7" t="s">
        <v>24</v>
      </c>
      <c r="C18" s="7" t="s">
        <v>222</v>
      </c>
      <c r="D18" s="74">
        <v>0</v>
      </c>
      <c r="E18" s="84">
        <f aca="true" t="shared" si="0" ref="E18:E34">D18/$D$35</f>
        <v>0</v>
      </c>
      <c r="F18" s="64">
        <f>VLOOKUP(E18,$D$4:$F$8,3)</f>
        <v>1</v>
      </c>
    </row>
    <row r="19" spans="1:6" ht="19.5" customHeight="1">
      <c r="A19" s="73" t="s">
        <v>8</v>
      </c>
      <c r="B19" s="7" t="s">
        <v>25</v>
      </c>
      <c r="C19" s="7" t="s">
        <v>223</v>
      </c>
      <c r="D19" s="74">
        <v>10</v>
      </c>
      <c r="E19" s="84">
        <f t="shared" si="0"/>
        <v>0.01</v>
      </c>
      <c r="F19" s="64">
        <f>VLOOKUP(E19,$D$4:$F$8,3)</f>
        <v>1</v>
      </c>
    </row>
    <row r="20" spans="1:6" ht="19.5" customHeight="1" thickBot="1">
      <c r="A20" s="73" t="s">
        <v>9</v>
      </c>
      <c r="B20" s="7" t="s">
        <v>26</v>
      </c>
      <c r="C20" s="7" t="s">
        <v>224</v>
      </c>
      <c r="D20" s="74">
        <v>0</v>
      </c>
      <c r="E20" s="84">
        <f t="shared" si="0"/>
        <v>0</v>
      </c>
      <c r="F20" s="64">
        <f>VLOOKUP(E20,$D$4:$F$8,3)</f>
        <v>1</v>
      </c>
    </row>
    <row r="21" spans="1:6" s="69" customFormat="1" ht="21">
      <c r="A21" s="66" t="s">
        <v>225</v>
      </c>
      <c r="B21" s="166" t="s">
        <v>226</v>
      </c>
      <c r="C21" s="167"/>
      <c r="D21" s="67">
        <f>SUM(D22:D24)</f>
        <v>250</v>
      </c>
      <c r="E21" s="68"/>
      <c r="F21" s="64"/>
    </row>
    <row r="22" spans="1:6" ht="19.5" customHeight="1">
      <c r="A22" s="75" t="s">
        <v>10</v>
      </c>
      <c r="B22" s="8" t="s">
        <v>27</v>
      </c>
      <c r="C22" s="8" t="s">
        <v>227</v>
      </c>
      <c r="D22" s="76">
        <v>150</v>
      </c>
      <c r="E22" s="84">
        <f t="shared" si="0"/>
        <v>0.15</v>
      </c>
      <c r="F22" s="64">
        <f>VLOOKUP(E22,$D$4:$F$8,3)</f>
        <v>2</v>
      </c>
    </row>
    <row r="23" spans="1:6" ht="19.5" customHeight="1">
      <c r="A23" s="75" t="s">
        <v>11</v>
      </c>
      <c r="B23" s="8" t="s">
        <v>284</v>
      </c>
      <c r="C23" s="8" t="s">
        <v>228</v>
      </c>
      <c r="D23" s="76">
        <v>60</v>
      </c>
      <c r="E23" s="84">
        <f t="shared" si="0"/>
        <v>0.06</v>
      </c>
      <c r="F23" s="64">
        <f>VLOOKUP(E23,$D$4:$F$8,3)</f>
        <v>1</v>
      </c>
    </row>
    <row r="24" spans="1:6" ht="19.5" customHeight="1" thickBot="1">
      <c r="A24" s="75" t="s">
        <v>12</v>
      </c>
      <c r="B24" s="8" t="s">
        <v>28</v>
      </c>
      <c r="C24" s="8" t="s">
        <v>229</v>
      </c>
      <c r="D24" s="76">
        <v>40</v>
      </c>
      <c r="E24" s="84">
        <f t="shared" si="0"/>
        <v>0.04</v>
      </c>
      <c r="F24" s="64">
        <f>VLOOKUP(E24,$D$4:$F$8,3)</f>
        <v>1</v>
      </c>
    </row>
    <row r="25" spans="1:6" s="69" customFormat="1" ht="21">
      <c r="A25" s="66" t="s">
        <v>230</v>
      </c>
      <c r="B25" s="166" t="s">
        <v>231</v>
      </c>
      <c r="C25" s="167"/>
      <c r="D25" s="67">
        <f>SUM(D26:D29)</f>
        <v>300</v>
      </c>
      <c r="E25" s="68"/>
      <c r="F25" s="64"/>
    </row>
    <row r="26" spans="1:6" ht="19.5" customHeight="1">
      <c r="A26" s="77" t="s">
        <v>13</v>
      </c>
      <c r="B26" s="9" t="s">
        <v>29</v>
      </c>
      <c r="C26" s="9" t="s">
        <v>232</v>
      </c>
      <c r="D26" s="78">
        <v>30</v>
      </c>
      <c r="E26" s="84">
        <f t="shared" si="0"/>
        <v>0.03</v>
      </c>
      <c r="F26" s="64">
        <f>VLOOKUP(E26,$D$4:$F$8,3)</f>
        <v>1</v>
      </c>
    </row>
    <row r="27" spans="1:6" ht="19.5" customHeight="1">
      <c r="A27" s="77" t="s">
        <v>14</v>
      </c>
      <c r="B27" s="9" t="s">
        <v>30</v>
      </c>
      <c r="C27" s="9" t="s">
        <v>233</v>
      </c>
      <c r="D27" s="78">
        <v>50</v>
      </c>
      <c r="E27" s="84">
        <f t="shared" si="0"/>
        <v>0.05</v>
      </c>
      <c r="F27" s="64">
        <f>VLOOKUP(E27,$D$4:$F$8,3)</f>
        <v>1</v>
      </c>
    </row>
    <row r="28" spans="1:6" ht="19.5" customHeight="1">
      <c r="A28" s="77" t="s">
        <v>15</v>
      </c>
      <c r="B28" s="9" t="s">
        <v>31</v>
      </c>
      <c r="C28" s="9" t="s">
        <v>234</v>
      </c>
      <c r="D28" s="78">
        <v>200</v>
      </c>
      <c r="E28" s="84">
        <f t="shared" si="0"/>
        <v>0.2</v>
      </c>
      <c r="F28" s="64">
        <f>VLOOKUP(E28,$D$4:$F$8,3)</f>
        <v>2</v>
      </c>
    </row>
    <row r="29" spans="1:6" ht="19.5" customHeight="1" thickBot="1">
      <c r="A29" s="77" t="s">
        <v>16</v>
      </c>
      <c r="B29" s="9" t="s">
        <v>32</v>
      </c>
      <c r="C29" s="9" t="s">
        <v>235</v>
      </c>
      <c r="D29" s="78">
        <v>20</v>
      </c>
      <c r="E29" s="84">
        <f t="shared" si="0"/>
        <v>0.02</v>
      </c>
      <c r="F29" s="64">
        <f>VLOOKUP(E29,$D$4:$F$8,3)</f>
        <v>1</v>
      </c>
    </row>
    <row r="30" spans="1:6" s="69" customFormat="1" ht="21">
      <c r="A30" s="66" t="s">
        <v>236</v>
      </c>
      <c r="B30" s="166" t="s">
        <v>237</v>
      </c>
      <c r="C30" s="167"/>
      <c r="D30" s="67">
        <f>SUM(D31:D34)</f>
        <v>50</v>
      </c>
      <c r="E30" s="68"/>
      <c r="F30" s="64"/>
    </row>
    <row r="31" spans="1:6" ht="19.5" customHeight="1">
      <c r="A31" s="79" t="s">
        <v>17</v>
      </c>
      <c r="B31" s="10" t="s">
        <v>33</v>
      </c>
      <c r="C31" s="10" t="s">
        <v>238</v>
      </c>
      <c r="D31" s="80">
        <v>30</v>
      </c>
      <c r="E31" s="84">
        <f t="shared" si="0"/>
        <v>0.03</v>
      </c>
      <c r="F31" s="64">
        <f>VLOOKUP(E31,$D$4:$F$8,3)</f>
        <v>1</v>
      </c>
    </row>
    <row r="32" spans="1:6" ht="19.5" customHeight="1">
      <c r="A32" s="79" t="s">
        <v>18</v>
      </c>
      <c r="B32" s="10" t="s">
        <v>34</v>
      </c>
      <c r="C32" s="10" t="s">
        <v>239</v>
      </c>
      <c r="D32" s="80">
        <v>10</v>
      </c>
      <c r="E32" s="84">
        <f t="shared" si="0"/>
        <v>0.01</v>
      </c>
      <c r="F32" s="64">
        <f>VLOOKUP(E32,$D$4:$F$8,3)</f>
        <v>1</v>
      </c>
    </row>
    <row r="33" spans="1:6" ht="19.5" customHeight="1">
      <c r="A33" s="79" t="s">
        <v>19</v>
      </c>
      <c r="B33" s="10" t="s">
        <v>285</v>
      </c>
      <c r="C33" s="10" t="s">
        <v>240</v>
      </c>
      <c r="D33" s="80">
        <v>10</v>
      </c>
      <c r="E33" s="84">
        <f t="shared" si="0"/>
        <v>0.01</v>
      </c>
      <c r="F33" s="64">
        <f>VLOOKUP(E33,$D$4:$F$8,3)</f>
        <v>1</v>
      </c>
    </row>
    <row r="34" spans="1:6" ht="19.5" customHeight="1" thickBot="1">
      <c r="A34" s="79" t="s">
        <v>20</v>
      </c>
      <c r="B34" s="10" t="s">
        <v>35</v>
      </c>
      <c r="C34" s="10" t="s">
        <v>241</v>
      </c>
      <c r="D34" s="80">
        <v>0</v>
      </c>
      <c r="E34" s="84">
        <f t="shared" si="0"/>
        <v>0</v>
      </c>
      <c r="F34" s="64">
        <f>VLOOKUP(E34,$D$4:$F$8,3)</f>
        <v>1</v>
      </c>
    </row>
    <row r="35" spans="1:5" s="69" customFormat="1" ht="21.75" thickBot="1">
      <c r="A35" s="81"/>
      <c r="B35" s="192" t="s">
        <v>242</v>
      </c>
      <c r="C35" s="193"/>
      <c r="D35" s="82">
        <f>D11+D16+D21+D25+D30</f>
        <v>1000</v>
      </c>
      <c r="E35" s="68"/>
    </row>
    <row r="36" spans="1:4" ht="15">
      <c r="A36" s="83"/>
      <c r="B36" s="83"/>
      <c r="C36" s="83"/>
      <c r="D36" s="83"/>
    </row>
  </sheetData>
  <sheetProtection/>
  <mergeCells count="8">
    <mergeCell ref="B35:C35"/>
    <mergeCell ref="D3:E3"/>
    <mergeCell ref="A1:D1"/>
    <mergeCell ref="B11:C11"/>
    <mergeCell ref="B16:C16"/>
    <mergeCell ref="B21:C21"/>
    <mergeCell ref="B25:C25"/>
    <mergeCell ref="B30:C30"/>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61"/>
  <sheetViews>
    <sheetView zoomScalePageLayoutView="0" workbookViewId="0" topLeftCell="A1">
      <selection activeCell="B161" sqref="B161:C161"/>
    </sheetView>
  </sheetViews>
  <sheetFormatPr defaultColWidth="11.421875" defaultRowHeight="15"/>
  <cols>
    <col min="1" max="1" width="11.421875" style="147" customWidth="1"/>
    <col min="2" max="2" width="52.8515625" style="13" customWidth="1"/>
    <col min="3" max="3" width="11.57421875" style="13" customWidth="1"/>
    <col min="4" max="4" width="17.00390625" style="13" customWidth="1"/>
    <col min="5" max="5" width="9.421875" style="112" customWidth="1"/>
    <col min="6" max="6" width="40.140625" style="13" customWidth="1"/>
    <col min="7" max="7" width="52.28125" style="13" customWidth="1"/>
    <col min="8" max="16384" width="11.421875" style="13" customWidth="1"/>
  </cols>
  <sheetData>
    <row r="1" spans="2:8" ht="21">
      <c r="B1" s="184" t="s">
        <v>120</v>
      </c>
      <c r="C1" s="103"/>
      <c r="D1" s="103"/>
      <c r="E1" s="104"/>
      <c r="H1" s="46"/>
    </row>
    <row r="2" spans="2:5" ht="15.75" thickBot="1">
      <c r="B2" s="64"/>
      <c r="C2" s="65"/>
      <c r="D2" s="64"/>
      <c r="E2" s="105"/>
    </row>
    <row r="3" spans="1:5" ht="30.75" thickBot="1">
      <c r="A3" s="149" t="s">
        <v>209</v>
      </c>
      <c r="B3" s="150" t="s">
        <v>254</v>
      </c>
      <c r="C3" s="152" t="s">
        <v>121</v>
      </c>
      <c r="D3" s="151" t="s">
        <v>255</v>
      </c>
      <c r="E3" s="123" t="s">
        <v>122</v>
      </c>
    </row>
    <row r="4" spans="2:5" ht="15">
      <c r="B4" s="144" t="s">
        <v>246</v>
      </c>
      <c r="C4" s="169"/>
      <c r="D4" s="137"/>
      <c r="E4" s="138"/>
    </row>
    <row r="5" spans="2:5" ht="15.75" thickBot="1">
      <c r="B5" s="144" t="s">
        <v>256</v>
      </c>
      <c r="C5" s="128"/>
      <c r="D5" s="137"/>
      <c r="E5" s="138"/>
    </row>
    <row r="6" spans="1:5" ht="15">
      <c r="A6" s="147">
        <v>1</v>
      </c>
      <c r="B6" s="125" t="s">
        <v>123</v>
      </c>
      <c r="C6" s="155">
        <v>20</v>
      </c>
      <c r="D6" s="153"/>
      <c r="E6" s="113"/>
    </row>
    <row r="7" spans="1:5" ht="15">
      <c r="A7" s="147">
        <v>2</v>
      </c>
      <c r="B7" s="125" t="s">
        <v>124</v>
      </c>
      <c r="C7" s="156">
        <v>10</v>
      </c>
      <c r="D7" s="153"/>
      <c r="E7" s="113"/>
    </row>
    <row r="8" spans="1:5" ht="15">
      <c r="A8" s="147">
        <v>3</v>
      </c>
      <c r="B8" s="125" t="s">
        <v>125</v>
      </c>
      <c r="C8" s="156">
        <v>10</v>
      </c>
      <c r="D8" s="153"/>
      <c r="E8" s="113"/>
    </row>
    <row r="9" spans="1:5" ht="15">
      <c r="A9" s="147">
        <v>4</v>
      </c>
      <c r="B9" s="125" t="s">
        <v>126</v>
      </c>
      <c r="C9" s="156">
        <v>10</v>
      </c>
      <c r="D9" s="153"/>
      <c r="E9" s="113"/>
    </row>
    <row r="10" spans="1:5" s="106" customFormat="1" ht="15.75" thickBot="1">
      <c r="A10" s="148">
        <v>100</v>
      </c>
      <c r="B10" s="129" t="s">
        <v>127</v>
      </c>
      <c r="C10" s="157">
        <v>50</v>
      </c>
      <c r="D10" s="154">
        <f>C10*WERTEMATRIX!F12</f>
        <v>100</v>
      </c>
      <c r="E10" s="114">
        <f>SUMIF('KOSTEN - NUTZEN'!$F$3:$F$67,BEISPIEL!A10,'KOSTEN - NUTZEN'!$I$3:$I$67)</f>
        <v>0.08800000000000001</v>
      </c>
    </row>
    <row r="11" spans="2:5" ht="15">
      <c r="B11" s="168"/>
      <c r="C11" s="169"/>
      <c r="D11" s="137"/>
      <c r="E11" s="138"/>
    </row>
    <row r="12" spans="1:5" s="106" customFormat="1" ht="15.75" thickBot="1">
      <c r="A12" s="148"/>
      <c r="B12" s="32" t="s">
        <v>257</v>
      </c>
      <c r="C12" s="128"/>
      <c r="D12" s="137"/>
      <c r="E12" s="138"/>
    </row>
    <row r="13" spans="1:5" ht="15">
      <c r="A13" s="147">
        <v>5</v>
      </c>
      <c r="B13" s="125" t="s">
        <v>128</v>
      </c>
      <c r="C13" s="155">
        <v>10</v>
      </c>
      <c r="D13" s="153"/>
      <c r="E13" s="113">
        <f>SUMIF('KOSTEN - NUTZEN'!$F$3:$F$67,BEISPIEL!A13,'KOSTEN - NUTZEN'!$I$3:$I$67)</f>
        <v>0</v>
      </c>
    </row>
    <row r="14" spans="1:5" ht="30">
      <c r="A14" s="147">
        <v>6</v>
      </c>
      <c r="B14" s="125" t="s">
        <v>129</v>
      </c>
      <c r="C14" s="156">
        <v>20</v>
      </c>
      <c r="D14" s="153"/>
      <c r="E14" s="113">
        <f>SUMIF('KOSTEN - NUTZEN'!$F$3:$F$67,BEISPIEL!A14,'KOSTEN - NUTZEN'!$I$3:$I$67)</f>
        <v>0</v>
      </c>
    </row>
    <row r="15" spans="1:5" ht="30">
      <c r="A15" s="147">
        <v>7</v>
      </c>
      <c r="B15" s="125" t="s">
        <v>287</v>
      </c>
      <c r="C15" s="156">
        <v>10</v>
      </c>
      <c r="D15" s="153"/>
      <c r="E15" s="113">
        <f>SUMIF('KOSTEN - NUTZEN'!$F$3:$F$67,BEISPIEL!A15,'KOSTEN - NUTZEN'!$I$3:$I$67)</f>
        <v>0</v>
      </c>
    </row>
    <row r="16" spans="1:5" ht="15">
      <c r="A16" s="147">
        <v>8</v>
      </c>
      <c r="B16" s="125" t="s">
        <v>130</v>
      </c>
      <c r="C16" s="156">
        <v>10</v>
      </c>
      <c r="D16" s="153"/>
      <c r="E16" s="113">
        <f>SUMIF('KOSTEN - NUTZEN'!$F$3:$F$67,BEISPIEL!A16,'KOSTEN - NUTZEN'!$I$3:$I$67)</f>
        <v>0</v>
      </c>
    </row>
    <row r="17" spans="1:5" s="106" customFormat="1" ht="15.75" thickBot="1">
      <c r="A17" s="148"/>
      <c r="B17" s="129" t="s">
        <v>131</v>
      </c>
      <c r="C17" s="157">
        <v>50</v>
      </c>
      <c r="D17" s="154">
        <f>C17*WERTEMATRIX!F13</f>
        <v>50</v>
      </c>
      <c r="E17" s="114">
        <f>SUM(E13:E16)</f>
        <v>0</v>
      </c>
    </row>
    <row r="18" spans="2:5" ht="15">
      <c r="B18" s="168"/>
      <c r="C18" s="169"/>
      <c r="D18" s="137"/>
      <c r="E18" s="138"/>
    </row>
    <row r="19" spans="1:5" s="106" customFormat="1" ht="15.75" thickBot="1">
      <c r="A19" s="148"/>
      <c r="B19" s="32" t="s">
        <v>258</v>
      </c>
      <c r="C19" s="128"/>
      <c r="D19" s="137"/>
      <c r="E19" s="138"/>
    </row>
    <row r="20" spans="1:5" ht="15">
      <c r="A20" s="147">
        <v>9</v>
      </c>
      <c r="B20" s="125" t="s">
        <v>132</v>
      </c>
      <c r="C20" s="155">
        <v>10</v>
      </c>
      <c r="D20" s="153"/>
      <c r="E20" s="113">
        <f>SUMIF('KOSTEN - NUTZEN'!$F$3:$F$67,BEISPIEL!A20,'KOSTEN - NUTZEN'!$I$3:$I$67)</f>
        <v>0.5</v>
      </c>
    </row>
    <row r="21" spans="1:5" ht="15">
      <c r="A21" s="147">
        <v>10</v>
      </c>
      <c r="B21" s="125" t="s">
        <v>133</v>
      </c>
      <c r="C21" s="156">
        <v>20</v>
      </c>
      <c r="D21" s="153"/>
      <c r="E21" s="113">
        <f>SUMIF('KOSTEN - NUTZEN'!$F$3:$F$67,BEISPIEL!A21,'KOSTEN - NUTZEN'!$I$3:$I$67)</f>
        <v>0</v>
      </c>
    </row>
    <row r="22" spans="1:5" ht="15">
      <c r="A22" s="147">
        <v>11</v>
      </c>
      <c r="B22" s="125" t="s">
        <v>134</v>
      </c>
      <c r="C22" s="156">
        <v>10</v>
      </c>
      <c r="D22" s="153"/>
      <c r="E22" s="113">
        <f>SUMIF('KOSTEN - NUTZEN'!$F$3:$F$67,BEISPIEL!A22,'KOSTEN - NUTZEN'!$I$3:$I$67)</f>
        <v>2.9714285714285715</v>
      </c>
    </row>
    <row r="23" spans="1:5" ht="15">
      <c r="A23" s="147">
        <v>12</v>
      </c>
      <c r="B23" s="125" t="s">
        <v>135</v>
      </c>
      <c r="C23" s="156">
        <v>10</v>
      </c>
      <c r="D23" s="153"/>
      <c r="E23" s="113">
        <f>SUMIF('KOSTEN - NUTZEN'!$F$3:$F$67,BEISPIEL!A23,'KOSTEN - NUTZEN'!$I$3:$I$67)</f>
        <v>1.33</v>
      </c>
    </row>
    <row r="24" spans="1:5" s="106" customFormat="1" ht="15.75" thickBot="1">
      <c r="A24" s="148"/>
      <c r="B24" s="129" t="s">
        <v>136</v>
      </c>
      <c r="C24" s="157">
        <v>50</v>
      </c>
      <c r="D24" s="154">
        <f>C24*WERTEMATRIX!F14</f>
        <v>100</v>
      </c>
      <c r="E24" s="114">
        <f>SUM(E20:E23)</f>
        <v>4.801428571428572</v>
      </c>
    </row>
    <row r="25" spans="2:5" ht="15">
      <c r="B25" s="168"/>
      <c r="C25" s="169"/>
      <c r="D25" s="137"/>
      <c r="E25" s="138"/>
    </row>
    <row r="26" spans="1:5" s="106" customFormat="1" ht="15.75" thickBot="1">
      <c r="A26" s="148"/>
      <c r="B26" s="32" t="s">
        <v>259</v>
      </c>
      <c r="C26" s="128"/>
      <c r="D26" s="137"/>
      <c r="E26" s="138"/>
    </row>
    <row r="27" spans="1:5" ht="15">
      <c r="A27" s="147">
        <v>13</v>
      </c>
      <c r="B27" s="125" t="s">
        <v>137</v>
      </c>
      <c r="C27" s="155">
        <v>30</v>
      </c>
      <c r="D27" s="153"/>
      <c r="E27" s="113">
        <f>SUMIF('KOSTEN - NUTZEN'!$F$3:$F$67,BEISPIEL!A27,'KOSTEN - NUTZEN'!$I$3:$I$67)</f>
        <v>0</v>
      </c>
    </row>
    <row r="28" spans="1:5" ht="15">
      <c r="A28" s="147">
        <v>14</v>
      </c>
      <c r="B28" s="125" t="s">
        <v>138</v>
      </c>
      <c r="C28" s="156">
        <v>5</v>
      </c>
      <c r="D28" s="153"/>
      <c r="E28" s="113">
        <f>SUMIF('KOSTEN - NUTZEN'!$F$3:$F$67,BEISPIEL!A28,'KOSTEN - NUTZEN'!$I$3:$I$67)</f>
        <v>0</v>
      </c>
    </row>
    <row r="29" spans="1:5" ht="15">
      <c r="A29" s="147">
        <v>15</v>
      </c>
      <c r="B29" s="125" t="s">
        <v>139</v>
      </c>
      <c r="C29" s="156">
        <v>5</v>
      </c>
      <c r="D29" s="153"/>
      <c r="E29" s="113">
        <f>SUMIF('KOSTEN - NUTZEN'!$F$3:$F$67,BEISPIEL!A29,'KOSTEN - NUTZEN'!$I$3:$I$67)</f>
        <v>0</v>
      </c>
    </row>
    <row r="30" spans="1:5" ht="15">
      <c r="A30" s="147">
        <v>16</v>
      </c>
      <c r="B30" s="125" t="s">
        <v>140</v>
      </c>
      <c r="C30" s="156">
        <v>10</v>
      </c>
      <c r="D30" s="153"/>
      <c r="E30" s="113">
        <f>SUMIF('KOSTEN - NUTZEN'!$F$3:$F$67,BEISPIEL!A30,'KOSTEN - NUTZEN'!$I$3:$I$67)</f>
        <v>0</v>
      </c>
    </row>
    <row r="31" spans="1:5" s="106" customFormat="1" ht="15.75" thickBot="1">
      <c r="A31" s="148"/>
      <c r="B31" s="129" t="s">
        <v>141</v>
      </c>
      <c r="C31" s="157">
        <v>50</v>
      </c>
      <c r="D31" s="154">
        <f>C31*WERTEMATRIX!F15</f>
        <v>50</v>
      </c>
      <c r="E31" s="114">
        <f>SUM(E27:E30)</f>
        <v>0</v>
      </c>
    </row>
    <row r="32" spans="2:5" ht="15">
      <c r="B32" s="139"/>
      <c r="C32" s="169"/>
      <c r="D32" s="137"/>
      <c r="E32" s="138"/>
    </row>
    <row r="33" spans="2:5" ht="15">
      <c r="B33" s="197" t="s">
        <v>260</v>
      </c>
      <c r="C33" s="142"/>
      <c r="D33" s="142"/>
      <c r="E33" s="143"/>
    </row>
    <row r="34" spans="1:5" s="106" customFormat="1" ht="15.75" thickBot="1">
      <c r="A34" s="148"/>
      <c r="B34" s="197" t="s">
        <v>261</v>
      </c>
      <c r="C34" s="202"/>
      <c r="D34" s="142"/>
      <c r="E34" s="143"/>
    </row>
    <row r="35" spans="1:5" ht="15">
      <c r="A35" s="147">
        <v>17</v>
      </c>
      <c r="B35" s="126" t="s">
        <v>142</v>
      </c>
      <c r="C35" s="159">
        <v>60</v>
      </c>
      <c r="D35" s="127"/>
      <c r="E35" s="115">
        <f>SUMIF('KOSTEN - NUTZEN'!$F$3:$F$67,BEISPIEL!A35,'KOSTEN - NUTZEN'!$I$3:$I$67)</f>
        <v>0.5</v>
      </c>
    </row>
    <row r="36" spans="1:5" ht="15">
      <c r="A36" s="147">
        <v>18</v>
      </c>
      <c r="B36" s="126" t="s">
        <v>143</v>
      </c>
      <c r="C36" s="160">
        <v>20</v>
      </c>
      <c r="D36" s="127"/>
      <c r="E36" s="115">
        <f>SUMIF('KOSTEN - NUTZEN'!$F$3:$F$67,BEISPIEL!A36,'KOSTEN - NUTZEN'!$I$3:$I$67)</f>
        <v>2.13</v>
      </c>
    </row>
    <row r="37" spans="1:5" ht="30">
      <c r="A37" s="147">
        <v>19</v>
      </c>
      <c r="B37" s="126" t="s">
        <v>144</v>
      </c>
      <c r="C37" s="160">
        <v>20</v>
      </c>
      <c r="D37" s="127"/>
      <c r="E37" s="115">
        <f>SUMIF('KOSTEN - NUTZEN'!$F$3:$F$67,BEISPIEL!A37,'KOSTEN - NUTZEN'!$I$3:$I$67)</f>
        <v>6.290000000000001</v>
      </c>
    </row>
    <row r="38" spans="1:5" s="106" customFormat="1" ht="15.75" thickBot="1">
      <c r="A38" s="148"/>
      <c r="B38" s="130" t="s">
        <v>145</v>
      </c>
      <c r="C38" s="161">
        <v>100</v>
      </c>
      <c r="D38" s="158">
        <f>C38*WERTEMATRIX!F17</f>
        <v>100</v>
      </c>
      <c r="E38" s="116">
        <f>SUM(E35:E37)</f>
        <v>8.920000000000002</v>
      </c>
    </row>
    <row r="39" spans="2:5" ht="15">
      <c r="B39" s="140"/>
      <c r="C39" s="141"/>
      <c r="D39" s="142"/>
      <c r="E39" s="143"/>
    </row>
    <row r="40" spans="1:5" s="106" customFormat="1" ht="15.75" thickBot="1">
      <c r="A40" s="148"/>
      <c r="B40" s="197" t="s">
        <v>262</v>
      </c>
      <c r="C40" s="202"/>
      <c r="D40" s="142"/>
      <c r="E40" s="143"/>
    </row>
    <row r="41" spans="1:5" ht="15">
      <c r="A41" s="147">
        <v>20</v>
      </c>
      <c r="B41" s="126" t="s">
        <v>146</v>
      </c>
      <c r="C41" s="159">
        <v>20</v>
      </c>
      <c r="D41" s="127"/>
      <c r="E41" s="115">
        <f>SUMIF('KOSTEN - NUTZEN'!$F$3:$F$67,BEISPIEL!A41,'KOSTEN - NUTZEN'!$I$3:$I$67)</f>
        <v>9.6</v>
      </c>
    </row>
    <row r="42" spans="1:5" ht="15">
      <c r="A42" s="147">
        <v>21</v>
      </c>
      <c r="B42" s="126" t="s">
        <v>147</v>
      </c>
      <c r="C42" s="160">
        <v>10</v>
      </c>
      <c r="D42" s="127"/>
      <c r="E42" s="115">
        <f>SUMIF('KOSTEN - NUTZEN'!$F$3:$F$67,BEISPIEL!A42,'KOSTEN - NUTZEN'!$I$3:$I$67)</f>
        <v>0.3</v>
      </c>
    </row>
    <row r="43" spans="1:5" s="106" customFormat="1" ht="15.75" thickBot="1">
      <c r="A43" s="148"/>
      <c r="B43" s="130" t="s">
        <v>148</v>
      </c>
      <c r="C43" s="161">
        <v>30</v>
      </c>
      <c r="D43" s="158">
        <f>C43*WERTEMATRIX!F18</f>
        <v>30</v>
      </c>
      <c r="E43" s="116">
        <f>SUM(E41:E42)</f>
        <v>9.9</v>
      </c>
    </row>
    <row r="44" spans="2:5" ht="15">
      <c r="B44" s="140"/>
      <c r="C44" s="141"/>
      <c r="D44" s="142"/>
      <c r="E44" s="143"/>
    </row>
    <row r="45" spans="1:5" s="106" customFormat="1" ht="15.75" thickBot="1">
      <c r="A45" s="148"/>
      <c r="B45" s="197" t="s">
        <v>263</v>
      </c>
      <c r="C45" s="202"/>
      <c r="D45" s="142"/>
      <c r="E45" s="143"/>
    </row>
    <row r="46" spans="1:5" ht="15">
      <c r="A46" s="147">
        <v>22</v>
      </c>
      <c r="B46" s="126" t="s">
        <v>149</v>
      </c>
      <c r="C46" s="159">
        <v>20</v>
      </c>
      <c r="D46" s="127"/>
      <c r="E46" s="115">
        <f>SUMIF('KOSTEN - NUTZEN'!$F$3:$F$67,BEISPIEL!A46,'KOSTEN - NUTZEN'!$I$3:$I$67)</f>
        <v>2.9714285714285715</v>
      </c>
    </row>
    <row r="47" spans="1:5" ht="15">
      <c r="A47" s="147">
        <v>23</v>
      </c>
      <c r="B47" s="126" t="s">
        <v>150</v>
      </c>
      <c r="C47" s="160">
        <v>20</v>
      </c>
      <c r="D47" s="127"/>
      <c r="E47" s="115">
        <f>SUMIF('KOSTEN - NUTZEN'!$F$3:$F$67,BEISPIEL!A47,'KOSTEN - NUTZEN'!$I$3:$I$67)</f>
        <v>1.24</v>
      </c>
    </row>
    <row r="48" spans="1:5" s="106" customFormat="1" ht="15.75" thickBot="1">
      <c r="A48" s="148"/>
      <c r="B48" s="130" t="s">
        <v>151</v>
      </c>
      <c r="C48" s="161">
        <v>40</v>
      </c>
      <c r="D48" s="158">
        <f>C48*WERTEMATRIX!F19</f>
        <v>40</v>
      </c>
      <c r="E48" s="116">
        <f>SUM(E46:E47)</f>
        <v>4.211428571428572</v>
      </c>
    </row>
    <row r="49" spans="2:5" ht="15">
      <c r="B49" s="140"/>
      <c r="C49" s="141"/>
      <c r="D49" s="142"/>
      <c r="E49" s="143"/>
    </row>
    <row r="50" spans="1:5" s="106" customFormat="1" ht="15.75" thickBot="1">
      <c r="A50" s="148"/>
      <c r="B50" s="197" t="s">
        <v>264</v>
      </c>
      <c r="C50" s="202"/>
      <c r="D50" s="142"/>
      <c r="E50" s="143"/>
    </row>
    <row r="51" spans="1:5" ht="30">
      <c r="A51" s="147">
        <v>24</v>
      </c>
      <c r="B51" s="126" t="s">
        <v>152</v>
      </c>
      <c r="C51" s="159">
        <v>10</v>
      </c>
      <c r="D51" s="127"/>
      <c r="E51" s="115">
        <f>SUMIF('KOSTEN - NUTZEN'!$F$3:$F$67,BEISPIEL!A51,'KOSTEN - NUTZEN'!$I$3:$I$67)</f>
        <v>0</v>
      </c>
    </row>
    <row r="52" spans="1:5" ht="15">
      <c r="A52" s="147">
        <v>25</v>
      </c>
      <c r="B52" s="126" t="s">
        <v>153</v>
      </c>
      <c r="C52" s="160">
        <v>10</v>
      </c>
      <c r="D52" s="127"/>
      <c r="E52" s="115">
        <f>SUMIF('KOSTEN - NUTZEN'!$F$3:$F$67,BEISPIEL!A52,'KOSTEN - NUTZEN'!$I$3:$I$67)</f>
        <v>2.27</v>
      </c>
    </row>
    <row r="53" spans="1:5" ht="15">
      <c r="A53" s="147">
        <v>26</v>
      </c>
      <c r="B53" s="126" t="s">
        <v>154</v>
      </c>
      <c r="C53" s="160">
        <v>10</v>
      </c>
      <c r="D53" s="127"/>
      <c r="E53" s="115">
        <f>SUMIF('KOSTEN - NUTZEN'!$F$3:$F$67,BEISPIEL!A53,'KOSTEN - NUTZEN'!$I$3:$I$67)</f>
        <v>18.75</v>
      </c>
    </row>
    <row r="54" spans="1:5" s="106" customFormat="1" ht="15.75" thickBot="1">
      <c r="A54" s="148"/>
      <c r="B54" s="130" t="s">
        <v>155</v>
      </c>
      <c r="C54" s="161">
        <v>30</v>
      </c>
      <c r="D54" s="158">
        <f>C54*WERTEMATRIX!F20</f>
        <v>30</v>
      </c>
      <c r="E54" s="116">
        <f>SUM(E51:E53)</f>
        <v>21.02</v>
      </c>
    </row>
    <row r="55" spans="2:5" ht="15">
      <c r="B55" s="139"/>
      <c r="C55" s="169"/>
      <c r="D55" s="137"/>
      <c r="E55" s="138"/>
    </row>
    <row r="56" spans="1:5" s="106" customFormat="1" ht="15">
      <c r="A56" s="148"/>
      <c r="B56" s="203" t="s">
        <v>248</v>
      </c>
      <c r="C56" s="204"/>
      <c r="D56" s="204"/>
      <c r="E56" s="205"/>
    </row>
    <row r="57" spans="1:5" s="106" customFormat="1" ht="15.75" thickBot="1">
      <c r="A57" s="148"/>
      <c r="B57" s="203" t="s">
        <v>265</v>
      </c>
      <c r="C57" s="206"/>
      <c r="D57" s="204"/>
      <c r="E57" s="205"/>
    </row>
    <row r="58" spans="1:5" ht="15">
      <c r="A58" s="147">
        <v>27</v>
      </c>
      <c r="B58" s="135" t="s">
        <v>156</v>
      </c>
      <c r="C58" s="170">
        <v>45</v>
      </c>
      <c r="D58" s="132"/>
      <c r="E58" s="117">
        <f>SUMIF('KOSTEN - NUTZEN'!$F$3:$F$67,BEISPIEL!A58,'KOSTEN - NUTZEN'!$I$3:$I$67)</f>
        <v>26.165000000000003</v>
      </c>
    </row>
    <row r="59" spans="1:5" ht="15">
      <c r="A59" s="147">
        <v>28</v>
      </c>
      <c r="B59" s="135" t="s">
        <v>157</v>
      </c>
      <c r="C59" s="171">
        <v>20</v>
      </c>
      <c r="D59" s="132"/>
      <c r="E59" s="117">
        <f>SUMIF('KOSTEN - NUTZEN'!$F$3:$F$67,BEISPIEL!A59,'KOSTEN - NUTZEN'!$I$3:$I$67)</f>
        <v>16.62</v>
      </c>
    </row>
    <row r="60" spans="1:5" ht="15">
      <c r="A60" s="147">
        <v>29</v>
      </c>
      <c r="B60" s="135" t="s">
        <v>158</v>
      </c>
      <c r="C60" s="171">
        <v>10</v>
      </c>
      <c r="D60" s="132"/>
      <c r="E60" s="117">
        <f>SUMIF('KOSTEN - NUTZEN'!$F$3:$F$67,BEISPIEL!A60,'KOSTEN - NUTZEN'!$I$3:$I$67)</f>
        <v>0.59</v>
      </c>
    </row>
    <row r="61" spans="1:5" ht="15">
      <c r="A61" s="147">
        <v>30</v>
      </c>
      <c r="B61" s="135" t="s">
        <v>159</v>
      </c>
      <c r="C61" s="171">
        <v>10</v>
      </c>
      <c r="D61" s="132"/>
      <c r="E61" s="117">
        <f>SUMIF('KOSTEN - NUTZEN'!$F$3:$F$67,BEISPIEL!A61,'KOSTEN - NUTZEN'!$I$3:$I$67)</f>
        <v>1.565</v>
      </c>
    </row>
    <row r="62" spans="1:5" ht="30">
      <c r="A62" s="147">
        <v>31</v>
      </c>
      <c r="B62" s="135" t="s">
        <v>160</v>
      </c>
      <c r="C62" s="171">
        <v>85</v>
      </c>
      <c r="D62" s="132"/>
      <c r="E62" s="117">
        <f>SUMIF('KOSTEN - NUTZEN'!$F$3:$F$67,BEISPIEL!A62,'KOSTEN - NUTZEN'!$I$3:$I$67)</f>
        <v>2.67</v>
      </c>
    </row>
    <row r="63" spans="2:5" ht="15.75" thickBot="1">
      <c r="B63" s="162" t="s">
        <v>161</v>
      </c>
      <c r="C63" s="172">
        <v>75</v>
      </c>
      <c r="D63" s="163">
        <f>C63*WERTEMATRIX!F22</f>
        <v>150</v>
      </c>
      <c r="E63" s="118">
        <f>SUM(E58:E62)</f>
        <v>47.61000000000001</v>
      </c>
    </row>
    <row r="64" spans="2:5" ht="15">
      <c r="B64" s="209"/>
      <c r="C64" s="210"/>
      <c r="D64" s="204"/>
      <c r="E64" s="205"/>
    </row>
    <row r="65" spans="1:5" s="106" customFormat="1" ht="15.75" thickBot="1">
      <c r="A65" s="148"/>
      <c r="B65" s="203" t="s">
        <v>266</v>
      </c>
      <c r="C65" s="206"/>
      <c r="D65" s="204"/>
      <c r="E65" s="205"/>
    </row>
    <row r="66" spans="1:5" ht="15">
      <c r="A66" s="147">
        <v>32</v>
      </c>
      <c r="B66" s="135" t="s">
        <v>162</v>
      </c>
      <c r="C66" s="170">
        <v>65</v>
      </c>
      <c r="D66" s="132"/>
      <c r="E66" s="117">
        <f>SUMIF('KOSTEN - NUTZEN'!$F$3:$F$67,BEISPIEL!A66,'KOSTEN - NUTZEN'!$I$3:$I$67)</f>
        <v>0</v>
      </c>
    </row>
    <row r="67" spans="1:5" ht="30">
      <c r="A67" s="147">
        <v>33</v>
      </c>
      <c r="B67" s="135" t="s">
        <v>163</v>
      </c>
      <c r="C67" s="171">
        <v>25</v>
      </c>
      <c r="D67" s="132"/>
      <c r="E67" s="117">
        <f>SUMIF('KOSTEN - NUTZEN'!$F$3:$F$67,BEISPIEL!A67,'KOSTEN - NUTZEN'!$I$3:$I$67)</f>
        <v>0</v>
      </c>
    </row>
    <row r="68" spans="1:5" ht="30">
      <c r="A68" s="147">
        <v>34</v>
      </c>
      <c r="B68" s="135" t="s">
        <v>164</v>
      </c>
      <c r="C68" s="171">
        <f>15+5</f>
        <v>20</v>
      </c>
      <c r="D68" s="132"/>
      <c r="E68" s="117">
        <f>SUMIF('KOSTEN - NUTZEN'!$F$3:$F$67,BEISPIEL!A68,'KOSTEN - NUTZEN'!$I$3:$I$67)</f>
        <v>15.49</v>
      </c>
    </row>
    <row r="69" spans="1:5" ht="15">
      <c r="A69" s="147">
        <v>35</v>
      </c>
      <c r="B69" s="135" t="s">
        <v>165</v>
      </c>
      <c r="C69" s="171">
        <v>10</v>
      </c>
      <c r="D69" s="132"/>
      <c r="E69" s="117">
        <f>SUMIF('KOSTEN - NUTZEN'!$F$3:$F$67,BEISPIEL!A69,'KOSTEN - NUTZEN'!$I$3:$I$67)</f>
        <v>13.5</v>
      </c>
    </row>
    <row r="70" spans="1:5" ht="15">
      <c r="A70" s="147">
        <v>36</v>
      </c>
      <c r="B70" s="135" t="s">
        <v>166</v>
      </c>
      <c r="C70" s="171">
        <v>5</v>
      </c>
      <c r="D70" s="132"/>
      <c r="E70" s="117">
        <f>SUMIF('KOSTEN - NUTZEN'!$F$3:$F$67,BEISPIEL!A70,'KOSTEN - NUTZEN'!$I$3:$I$67)</f>
        <v>7.5</v>
      </c>
    </row>
    <row r="71" spans="1:5" ht="15">
      <c r="A71" s="147">
        <v>37</v>
      </c>
      <c r="B71" s="135" t="s">
        <v>167</v>
      </c>
      <c r="C71" s="171">
        <v>5</v>
      </c>
      <c r="D71" s="132"/>
      <c r="E71" s="117">
        <f>SUMIF('KOSTEN - NUTZEN'!$F$3:$F$67,BEISPIEL!A71,'KOSTEN - NUTZEN'!$I$3:$I$67)</f>
        <v>0</v>
      </c>
    </row>
    <row r="72" spans="1:5" ht="15">
      <c r="A72" s="147">
        <v>38</v>
      </c>
      <c r="B72" s="135" t="s">
        <v>168</v>
      </c>
      <c r="C72" s="171">
        <v>20</v>
      </c>
      <c r="D72" s="132"/>
      <c r="E72" s="117">
        <f>SUMIF('KOSTEN - NUTZEN'!$F$3:$F$67,BEISPIEL!A72,'KOSTEN - NUTZEN'!$I$3:$I$67)</f>
        <v>0</v>
      </c>
    </row>
    <row r="73" spans="2:5" ht="15.75" thickBot="1">
      <c r="B73" s="162" t="s">
        <v>169</v>
      </c>
      <c r="C73" s="172">
        <v>75</v>
      </c>
      <c r="D73" s="163">
        <f>C73*WERTEMATRIX!F23</f>
        <v>75</v>
      </c>
      <c r="E73" s="118">
        <f>SUM(E66:E72)</f>
        <v>36.49</v>
      </c>
    </row>
    <row r="74" spans="2:5" ht="15">
      <c r="B74" s="209"/>
      <c r="C74" s="210"/>
      <c r="D74" s="204"/>
      <c r="E74" s="205"/>
    </row>
    <row r="75" spans="1:5" s="106" customFormat="1" ht="15.75" thickBot="1">
      <c r="A75" s="148"/>
      <c r="B75" s="203" t="s">
        <v>267</v>
      </c>
      <c r="C75" s="206"/>
      <c r="D75" s="204"/>
      <c r="E75" s="205"/>
    </row>
    <row r="76" spans="1:5" ht="15">
      <c r="A76" s="147">
        <v>39</v>
      </c>
      <c r="B76" s="135" t="s">
        <v>170</v>
      </c>
      <c r="C76" s="170">
        <v>5</v>
      </c>
      <c r="D76" s="132"/>
      <c r="E76" s="117">
        <f>SUMIF('KOSTEN - NUTZEN'!$F$3:$F$67,BEISPIEL!A76,'KOSTEN - NUTZEN'!$I$3:$I$67)</f>
        <v>0.47</v>
      </c>
    </row>
    <row r="77" spans="1:5" ht="15">
      <c r="A77" s="147">
        <v>40</v>
      </c>
      <c r="B77" s="135" t="s">
        <v>171</v>
      </c>
      <c r="C77" s="171">
        <v>10</v>
      </c>
      <c r="D77" s="132"/>
      <c r="E77" s="117">
        <f>SUMIF('KOSTEN - NUTZEN'!$F$3:$F$67,BEISPIEL!A77,'KOSTEN - NUTZEN'!$I$3:$I$67)</f>
        <v>1.33</v>
      </c>
    </row>
    <row r="78" spans="1:5" ht="15">
      <c r="A78" s="147">
        <v>41</v>
      </c>
      <c r="B78" s="135" t="s">
        <v>172</v>
      </c>
      <c r="C78" s="171">
        <v>15</v>
      </c>
      <c r="D78" s="132"/>
      <c r="E78" s="117">
        <f>SUMIF('KOSTEN - NUTZEN'!$F$3:$F$67,BEISPIEL!A78,'KOSTEN - NUTZEN'!$I$3:$I$67)</f>
        <v>0.5</v>
      </c>
    </row>
    <row r="79" spans="1:5" ht="15">
      <c r="A79" s="147">
        <v>42</v>
      </c>
      <c r="B79" s="135" t="s">
        <v>173</v>
      </c>
      <c r="C79" s="171">
        <v>20</v>
      </c>
      <c r="D79" s="132"/>
      <c r="E79" s="117">
        <f>SUMIF('KOSTEN - NUTZEN'!$F$3:$F$67,BEISPIEL!A79,'KOSTEN - NUTZEN'!$I$3:$I$67)</f>
        <v>0.73</v>
      </c>
    </row>
    <row r="80" spans="2:5" ht="15.75" thickBot="1">
      <c r="B80" s="162" t="s">
        <v>174</v>
      </c>
      <c r="C80" s="172">
        <f>SUM(C76:C79)</f>
        <v>50</v>
      </c>
      <c r="D80" s="163">
        <f>C80*WERTEMATRIX!F24</f>
        <v>50</v>
      </c>
      <c r="E80" s="118">
        <f>SUM(E76:E79)</f>
        <v>3.03</v>
      </c>
    </row>
    <row r="81" spans="2:5" ht="15">
      <c r="B81" s="139"/>
      <c r="C81" s="169"/>
      <c r="D81" s="137"/>
      <c r="E81" s="138"/>
    </row>
    <row r="82" spans="1:5" s="106" customFormat="1" ht="15">
      <c r="A82" s="148"/>
      <c r="B82" s="198" t="s">
        <v>249</v>
      </c>
      <c r="C82" s="200"/>
      <c r="D82" s="200"/>
      <c r="E82" s="201"/>
    </row>
    <row r="83" spans="1:5" s="106" customFormat="1" ht="15.75" thickBot="1">
      <c r="A83" s="148"/>
      <c r="B83" s="198" t="s">
        <v>268</v>
      </c>
      <c r="C83" s="199"/>
      <c r="D83" s="200"/>
      <c r="E83" s="201"/>
    </row>
    <row r="84" spans="1:5" ht="15">
      <c r="A84" s="147">
        <v>43</v>
      </c>
      <c r="B84" s="136" t="s">
        <v>175</v>
      </c>
      <c r="C84" s="175">
        <v>10</v>
      </c>
      <c r="D84" s="131"/>
      <c r="E84" s="119">
        <f>SUMIF('KOSTEN - NUTZEN'!$F$3:$F$67,BEISPIEL!A84,'KOSTEN - NUTZEN'!$I$3:$I$67)</f>
        <v>14.835</v>
      </c>
    </row>
    <row r="85" spans="1:5" ht="15">
      <c r="A85" s="147">
        <v>44</v>
      </c>
      <c r="B85" s="136" t="s">
        <v>176</v>
      </c>
      <c r="C85" s="176">
        <v>30</v>
      </c>
      <c r="D85" s="131"/>
      <c r="E85" s="119">
        <f>SUMIF('KOSTEN - NUTZEN'!$F$3:$F$67,BEISPIEL!A85,'KOSTEN - NUTZEN'!$I$3:$I$67)</f>
        <v>12.15</v>
      </c>
    </row>
    <row r="86" spans="1:5" ht="15">
      <c r="A86" s="147">
        <v>45</v>
      </c>
      <c r="B86" s="136" t="s">
        <v>177</v>
      </c>
      <c r="C86" s="176">
        <v>10</v>
      </c>
      <c r="D86" s="131"/>
      <c r="E86" s="119">
        <f>SUMIF('KOSTEN - NUTZEN'!$F$3:$F$67,BEISPIEL!A86,'KOSTEN - NUTZEN'!$I$3:$I$67)</f>
        <v>2.8</v>
      </c>
    </row>
    <row r="87" spans="2:5" ht="15.75" thickBot="1">
      <c r="B87" s="173" t="s">
        <v>178</v>
      </c>
      <c r="C87" s="177">
        <v>50</v>
      </c>
      <c r="D87" s="174">
        <f>C87*WERTEMATRIX!F26</f>
        <v>50</v>
      </c>
      <c r="E87" s="120">
        <f>SUM(E84:E86)</f>
        <v>29.785</v>
      </c>
    </row>
    <row r="88" spans="2:5" ht="15">
      <c r="B88" s="211"/>
      <c r="C88" s="212"/>
      <c r="D88" s="200"/>
      <c r="E88" s="201"/>
    </row>
    <row r="89" spans="1:5" s="106" customFormat="1" ht="15.75" thickBot="1">
      <c r="A89" s="148"/>
      <c r="B89" s="198" t="s">
        <v>269</v>
      </c>
      <c r="C89" s="199"/>
      <c r="D89" s="200"/>
      <c r="E89" s="201"/>
    </row>
    <row r="90" spans="1:5" ht="15">
      <c r="A90" s="147">
        <v>46</v>
      </c>
      <c r="B90" s="136" t="s">
        <v>179</v>
      </c>
      <c r="C90" s="175">
        <v>15</v>
      </c>
      <c r="D90" s="131"/>
      <c r="E90" s="119">
        <f>SUMIF('KOSTEN - NUTZEN'!$F$3:$F$67,BEISPIEL!A90,'KOSTEN - NUTZEN'!$I$3:$I$67)</f>
        <v>23</v>
      </c>
    </row>
    <row r="91" spans="1:5" ht="30">
      <c r="A91" s="147">
        <v>47</v>
      </c>
      <c r="B91" s="136" t="s">
        <v>180</v>
      </c>
      <c r="C91" s="176">
        <v>25</v>
      </c>
      <c r="D91" s="131"/>
      <c r="E91" s="119">
        <f>SUMIF('KOSTEN - NUTZEN'!$F$3:$F$67,BEISPIEL!A91,'KOSTEN - NUTZEN'!$I$3:$I$67)</f>
        <v>1.335</v>
      </c>
    </row>
    <row r="92" spans="1:5" ht="15">
      <c r="A92" s="147">
        <v>48</v>
      </c>
      <c r="B92" s="136" t="s">
        <v>181</v>
      </c>
      <c r="C92" s="176">
        <v>10</v>
      </c>
      <c r="D92" s="131"/>
      <c r="E92" s="119">
        <f>SUMIF('KOSTEN - NUTZEN'!$F$3:$F$67,BEISPIEL!A92,'KOSTEN - NUTZEN'!$I$3:$I$67)</f>
        <v>1.565</v>
      </c>
    </row>
    <row r="93" spans="1:5" ht="15">
      <c r="A93" s="147">
        <v>49</v>
      </c>
      <c r="B93" s="136" t="s">
        <v>182</v>
      </c>
      <c r="C93" s="176">
        <v>10</v>
      </c>
      <c r="D93" s="131"/>
      <c r="E93" s="119">
        <f>SUMIF('KOSTEN - NUTZEN'!$F$3:$F$67,BEISPIEL!A93,'KOSTEN - NUTZEN'!$I$3:$I$67)</f>
        <v>0.89</v>
      </c>
    </row>
    <row r="94" spans="2:5" ht="15.75" thickBot="1">
      <c r="B94" s="173" t="s">
        <v>183</v>
      </c>
      <c r="C94" s="177">
        <v>50</v>
      </c>
      <c r="D94" s="174">
        <f>C94*WERTEMATRIX!F27</f>
        <v>50</v>
      </c>
      <c r="E94" s="120">
        <f>SUM(E90:E93)</f>
        <v>26.790000000000003</v>
      </c>
    </row>
    <row r="95" spans="2:5" ht="15">
      <c r="B95" s="211"/>
      <c r="C95" s="212"/>
      <c r="D95" s="200"/>
      <c r="E95" s="201"/>
    </row>
    <row r="96" spans="1:5" s="106" customFormat="1" ht="15.75" thickBot="1">
      <c r="A96" s="148"/>
      <c r="B96" s="198" t="s">
        <v>270</v>
      </c>
      <c r="C96" s="199"/>
      <c r="D96" s="200"/>
      <c r="E96" s="201"/>
    </row>
    <row r="97" spans="1:5" ht="15">
      <c r="A97" s="147">
        <v>50</v>
      </c>
      <c r="B97" s="136" t="s">
        <v>184</v>
      </c>
      <c r="C97" s="175">
        <v>10</v>
      </c>
      <c r="D97" s="131"/>
      <c r="E97" s="119">
        <f>SUMIF('KOSTEN - NUTZEN'!$F$3:$F$67,BEISPIEL!A97,'KOSTEN - NUTZEN'!$I$3:$I$67)</f>
        <v>0.022000000000000002</v>
      </c>
    </row>
    <row r="98" spans="1:5" ht="15">
      <c r="A98" s="147">
        <v>51</v>
      </c>
      <c r="B98" s="136" t="s">
        <v>185</v>
      </c>
      <c r="C98" s="176">
        <v>10</v>
      </c>
      <c r="D98" s="131"/>
      <c r="E98" s="119">
        <f>SUMIF('KOSTEN - NUTZEN'!$F$3:$F$67,BEISPIEL!A98,'KOSTEN - NUTZEN'!$I$3:$I$67)</f>
        <v>1.4857142857142858</v>
      </c>
    </row>
    <row r="99" spans="1:5" ht="15">
      <c r="A99" s="147">
        <v>52</v>
      </c>
      <c r="B99" s="136" t="s">
        <v>186</v>
      </c>
      <c r="C99" s="176">
        <v>10</v>
      </c>
      <c r="D99" s="131"/>
      <c r="E99" s="119">
        <f>SUMIF('KOSTEN - NUTZEN'!$F$3:$F$67,BEISPIEL!A99,'KOSTEN - NUTZEN'!$I$3:$I$67)</f>
        <v>2.38</v>
      </c>
    </row>
    <row r="100" spans="1:5" ht="15">
      <c r="A100" s="147">
        <v>53</v>
      </c>
      <c r="B100" s="136" t="s">
        <v>187</v>
      </c>
      <c r="C100" s="176">
        <v>10</v>
      </c>
      <c r="D100" s="131"/>
      <c r="E100" s="119">
        <f>SUMIF('KOSTEN - NUTZEN'!$F$3:$F$67,BEISPIEL!A100,'KOSTEN - NUTZEN'!$I$3:$I$67)</f>
        <v>4.95</v>
      </c>
    </row>
    <row r="101" spans="1:5" ht="15">
      <c r="A101" s="147">
        <v>54</v>
      </c>
      <c r="B101" s="136" t="s">
        <v>188</v>
      </c>
      <c r="C101" s="176">
        <v>10</v>
      </c>
      <c r="D101" s="131"/>
      <c r="E101" s="119">
        <f>SUMIF('KOSTEN - NUTZEN'!$F$3:$F$67,BEISPIEL!A101,'KOSTEN - NUTZEN'!$I$3:$I$67)</f>
        <v>12.53</v>
      </c>
    </row>
    <row r="102" spans="1:5" ht="30">
      <c r="A102" s="147">
        <v>55</v>
      </c>
      <c r="B102" s="136" t="s">
        <v>189</v>
      </c>
      <c r="C102" s="176">
        <v>10</v>
      </c>
      <c r="D102" s="131"/>
      <c r="E102" s="119">
        <f>SUMIF('KOSTEN - NUTZEN'!$F$3:$F$67,BEISPIEL!A102,'KOSTEN - NUTZEN'!$I$3:$I$67)</f>
        <v>29.189999999999998</v>
      </c>
    </row>
    <row r="103" spans="2:5" ht="15.75" thickBot="1">
      <c r="B103" s="173" t="s">
        <v>190</v>
      </c>
      <c r="C103" s="177">
        <v>50</v>
      </c>
      <c r="D103" s="174">
        <f>C103*WERTEMATRIX!F28</f>
        <v>100</v>
      </c>
      <c r="E103" s="120">
        <f>SUM(E97:E102)</f>
        <v>50.55771428571428</v>
      </c>
    </row>
    <row r="104" spans="2:5" ht="15">
      <c r="B104" s="211"/>
      <c r="C104" s="212"/>
      <c r="D104" s="200"/>
      <c r="E104" s="201"/>
    </row>
    <row r="105" spans="1:5" s="106" customFormat="1" ht="15.75" thickBot="1">
      <c r="A105" s="148"/>
      <c r="B105" s="198" t="s">
        <v>271</v>
      </c>
      <c r="C105" s="199"/>
      <c r="D105" s="200"/>
      <c r="E105" s="201"/>
    </row>
    <row r="106" spans="1:5" ht="15">
      <c r="A106" s="147">
        <v>56</v>
      </c>
      <c r="B106" s="136" t="s">
        <v>191</v>
      </c>
      <c r="C106" s="175">
        <v>30</v>
      </c>
      <c r="D106" s="131"/>
      <c r="E106" s="119">
        <f>SUMIF('KOSTEN - NUTZEN'!$F$3:$F$67,BEISPIEL!A106,'KOSTEN - NUTZEN'!$I$3:$I$67)</f>
        <v>3.4</v>
      </c>
    </row>
    <row r="107" spans="1:5" ht="15">
      <c r="A107" s="147">
        <v>57</v>
      </c>
      <c r="B107" s="136" t="s">
        <v>192</v>
      </c>
      <c r="C107" s="176">
        <v>30</v>
      </c>
      <c r="D107" s="131"/>
      <c r="E107" s="119">
        <f>SUMIF('KOSTEN - NUTZEN'!$F$3:$F$67,BEISPIEL!A107,'KOSTEN - NUTZEN'!$I$3:$I$67)</f>
        <v>3.9714285714285715</v>
      </c>
    </row>
    <row r="108" spans="2:5" ht="15.75" thickBot="1">
      <c r="B108" s="173" t="s">
        <v>193</v>
      </c>
      <c r="C108" s="177">
        <v>50</v>
      </c>
      <c r="D108" s="174">
        <f>C108*WERTEMATRIX!F29</f>
        <v>50</v>
      </c>
      <c r="E108" s="120">
        <f>SUM(E106:E107)</f>
        <v>7.371428571428572</v>
      </c>
    </row>
    <row r="109" spans="1:5" s="107" customFormat="1" ht="15">
      <c r="A109" s="147"/>
      <c r="B109" s="213"/>
      <c r="C109" s="169"/>
      <c r="D109" s="137"/>
      <c r="E109" s="138"/>
    </row>
    <row r="110" spans="1:5" s="106" customFormat="1" ht="15">
      <c r="A110" s="148"/>
      <c r="B110" s="207" t="s">
        <v>250</v>
      </c>
      <c r="C110" s="164"/>
      <c r="D110" s="164"/>
      <c r="E110" s="165"/>
    </row>
    <row r="111" spans="1:5" s="106" customFormat="1" ht="15.75" thickBot="1">
      <c r="A111" s="148"/>
      <c r="B111" s="207" t="s">
        <v>272</v>
      </c>
      <c r="C111" s="208"/>
      <c r="D111" s="164"/>
      <c r="E111" s="165"/>
    </row>
    <row r="112" spans="1:5" s="107" customFormat="1" ht="15">
      <c r="A112" s="147">
        <v>58</v>
      </c>
      <c r="B112" s="134" t="s">
        <v>194</v>
      </c>
      <c r="C112" s="180">
        <v>15</v>
      </c>
      <c r="D112" s="178"/>
      <c r="E112" s="121"/>
    </row>
    <row r="113" spans="1:5" s="107" customFormat="1" ht="15">
      <c r="A113" s="147">
        <v>59</v>
      </c>
      <c r="B113" s="124" t="s">
        <v>195</v>
      </c>
      <c r="C113" s="181">
        <v>25</v>
      </c>
      <c r="D113" s="178"/>
      <c r="E113" s="121"/>
    </row>
    <row r="114" spans="1:5" s="107" customFormat="1" ht="15">
      <c r="A114" s="147">
        <v>60</v>
      </c>
      <c r="B114" s="124" t="s">
        <v>196</v>
      </c>
      <c r="C114" s="181">
        <v>10</v>
      </c>
      <c r="D114" s="178"/>
      <c r="E114" s="121"/>
    </row>
    <row r="115" spans="1:5" s="106" customFormat="1" ht="15.75" thickBot="1">
      <c r="A115" s="148">
        <v>101</v>
      </c>
      <c r="B115" s="133" t="s">
        <v>197</v>
      </c>
      <c r="C115" s="182">
        <v>50</v>
      </c>
      <c r="D115" s="179">
        <f>C115*WERTEMATRIX!F31</f>
        <v>50</v>
      </c>
      <c r="E115" s="122">
        <f>SUMIF('KOSTEN - NUTZEN'!$F$3:$F$67,BEISPIEL!A115,'KOSTEN - NUTZEN'!$I$3:$I$67)</f>
        <v>1.335</v>
      </c>
    </row>
    <row r="116" spans="1:5" s="107" customFormat="1" ht="15">
      <c r="A116" s="147"/>
      <c r="B116" s="214"/>
      <c r="C116" s="215"/>
      <c r="D116" s="164"/>
      <c r="E116" s="165"/>
    </row>
    <row r="117" spans="1:5" s="106" customFormat="1" ht="15.75" thickBot="1">
      <c r="A117" s="148"/>
      <c r="B117" s="207" t="s">
        <v>273</v>
      </c>
      <c r="C117" s="208"/>
      <c r="D117" s="164"/>
      <c r="E117" s="165"/>
    </row>
    <row r="118" spans="1:5" s="107" customFormat="1" ht="15">
      <c r="A118" s="147">
        <v>61</v>
      </c>
      <c r="B118" s="124" t="s">
        <v>198</v>
      </c>
      <c r="C118" s="180">
        <v>20</v>
      </c>
      <c r="D118" s="178"/>
      <c r="E118" s="121">
        <f>SUMIF('KOSTEN - NUTZEN'!$F$3:$F$67,BEISPIEL!A118,'KOSTEN - NUTZEN'!$I$3:$I$67)</f>
        <v>0</v>
      </c>
    </row>
    <row r="119" spans="1:5" s="107" customFormat="1" ht="15">
      <c r="A119" s="147">
        <v>62</v>
      </c>
      <c r="B119" s="124" t="s">
        <v>199</v>
      </c>
      <c r="C119" s="181">
        <v>10</v>
      </c>
      <c r="D119" s="178"/>
      <c r="E119" s="121">
        <f>SUMIF('KOSTEN - NUTZEN'!$F$3:$F$67,BEISPIEL!A119,'KOSTEN - NUTZEN'!$I$3:$I$67)</f>
        <v>0</v>
      </c>
    </row>
    <row r="120" spans="1:5" s="107" customFormat="1" ht="15">
      <c r="A120" s="147">
        <v>63</v>
      </c>
      <c r="B120" s="124" t="s">
        <v>200</v>
      </c>
      <c r="C120" s="181">
        <v>20</v>
      </c>
      <c r="D120" s="178"/>
      <c r="E120" s="121">
        <f>SUMIF('KOSTEN - NUTZEN'!$F$3:$F$67,BEISPIEL!A120,'KOSTEN - NUTZEN'!$I$3:$I$67)</f>
        <v>0</v>
      </c>
    </row>
    <row r="121" spans="1:5" s="106" customFormat="1" ht="15.75" thickBot="1">
      <c r="A121" s="148"/>
      <c r="B121" s="133" t="s">
        <v>201</v>
      </c>
      <c r="C121" s="182">
        <v>50</v>
      </c>
      <c r="D121" s="179">
        <f>C121*WERTEMATRIX!F32</f>
        <v>50</v>
      </c>
      <c r="E121" s="122">
        <f>SUM(E118:E120)</f>
        <v>0</v>
      </c>
    </row>
    <row r="122" spans="1:5" s="107" customFormat="1" ht="15">
      <c r="A122" s="147"/>
      <c r="B122" s="214"/>
      <c r="C122" s="215"/>
      <c r="D122" s="164"/>
      <c r="E122" s="165"/>
    </row>
    <row r="123" spans="1:5" s="106" customFormat="1" ht="15.75" thickBot="1">
      <c r="A123" s="148"/>
      <c r="B123" s="207" t="s">
        <v>274</v>
      </c>
      <c r="C123" s="208"/>
      <c r="D123" s="164"/>
      <c r="E123" s="165"/>
    </row>
    <row r="124" spans="1:5" s="107" customFormat="1" ht="15">
      <c r="A124" s="147">
        <v>64</v>
      </c>
      <c r="B124" s="124" t="s">
        <v>202</v>
      </c>
      <c r="C124" s="180">
        <v>50</v>
      </c>
      <c r="D124" s="178"/>
      <c r="E124" s="121">
        <f>SUMIF('KOSTEN - NUTZEN'!$F$3:$F$67,BEISPIEL!A124,'KOSTEN - NUTZEN'!$I$3:$I$67)</f>
        <v>0.5</v>
      </c>
    </row>
    <row r="125" spans="1:5" s="106" customFormat="1" ht="15.75" thickBot="1">
      <c r="A125" s="148"/>
      <c r="B125" s="133" t="s">
        <v>203</v>
      </c>
      <c r="C125" s="182">
        <v>50</v>
      </c>
      <c r="D125" s="179">
        <f>C125*WERTEMATRIX!F33</f>
        <v>50</v>
      </c>
      <c r="E125" s="122">
        <f>SUM(E124)</f>
        <v>0.5</v>
      </c>
    </row>
    <row r="126" spans="1:5" s="107" customFormat="1" ht="15">
      <c r="A126" s="147"/>
      <c r="B126" s="214"/>
      <c r="C126" s="215"/>
      <c r="D126" s="164"/>
      <c r="E126" s="165"/>
    </row>
    <row r="127" spans="1:5" s="106" customFormat="1" ht="15.75" thickBot="1">
      <c r="A127" s="148"/>
      <c r="B127" s="207" t="s">
        <v>275</v>
      </c>
      <c r="C127" s="208"/>
      <c r="D127" s="164"/>
      <c r="E127" s="165"/>
    </row>
    <row r="128" spans="1:5" s="107" customFormat="1" ht="15">
      <c r="A128" s="147">
        <v>65</v>
      </c>
      <c r="B128" s="124" t="s">
        <v>204</v>
      </c>
      <c r="C128" s="180">
        <v>50</v>
      </c>
      <c r="D128" s="178"/>
      <c r="E128" s="121">
        <f>SUMIF('KOSTEN - NUTZEN'!$F$3:$F$67,BEISPIEL!A128,'KOSTEN - NUTZEN'!$I$3:$I$67)</f>
        <v>2.18</v>
      </c>
    </row>
    <row r="129" spans="1:5" s="106" customFormat="1" ht="15.75" thickBot="1">
      <c r="A129" s="148"/>
      <c r="B129" s="133" t="s">
        <v>205</v>
      </c>
      <c r="C129" s="182">
        <v>50</v>
      </c>
      <c r="D129" s="179">
        <f>C129*WERTEMATRIX!F34</f>
        <v>50</v>
      </c>
      <c r="E129" s="122">
        <f>SUM(E128)</f>
        <v>2.18</v>
      </c>
    </row>
    <row r="130" spans="1:5" s="107" customFormat="1" ht="15">
      <c r="A130" s="147"/>
      <c r="B130" s="86"/>
      <c r="C130" s="183"/>
      <c r="D130" s="86"/>
      <c r="E130" s="108"/>
    </row>
    <row r="131" spans="1:5" s="107" customFormat="1" ht="15">
      <c r="A131" s="147"/>
      <c r="B131" s="86"/>
      <c r="C131" s="86"/>
      <c r="D131" s="86"/>
      <c r="E131" s="108"/>
    </row>
    <row r="132" spans="1:5" s="107" customFormat="1" ht="21">
      <c r="A132" s="147"/>
      <c r="B132" s="184" t="s">
        <v>289</v>
      </c>
      <c r="C132" s="86"/>
      <c r="D132" s="86"/>
      <c r="E132" s="108"/>
    </row>
    <row r="133" spans="2:5" ht="15">
      <c r="B133" s="64"/>
      <c r="C133" s="64"/>
      <c r="D133" s="64"/>
      <c r="E133" s="105"/>
    </row>
    <row r="134" spans="2:6" ht="15">
      <c r="B134" s="109"/>
      <c r="C134" s="98" t="s">
        <v>290</v>
      </c>
      <c r="D134" s="98" t="s">
        <v>288</v>
      </c>
      <c r="E134" s="102" t="s">
        <v>206</v>
      </c>
      <c r="F134" s="47"/>
    </row>
    <row r="135" spans="2:6" ht="15">
      <c r="B135" s="98" t="s">
        <v>207</v>
      </c>
      <c r="C135" s="110">
        <f>C10+C17+C24+C31+C38+C43+C48+C54+C63+C73+C80+C87+C94+C103+C108+C115+C121+C125+C129</f>
        <v>1000</v>
      </c>
      <c r="D135" s="110">
        <f>D10+D17+D24+D31+D38+D43+D48+D54+D63+D73+D80+D87+D94+D103+D108+D115+D121+D125+D129</f>
        <v>1225</v>
      </c>
      <c r="E135" s="102">
        <f>E10+E17+E24+E31+E38+E43+E48+E54+E63+E73+E80+E87+E94+E103+E108+E115+E121+E125+E129</f>
        <v>254.59</v>
      </c>
      <c r="F135" s="111"/>
    </row>
    <row r="136" spans="2:5" ht="15">
      <c r="B136" s="64"/>
      <c r="C136" s="64"/>
      <c r="D136" s="64"/>
      <c r="E136" s="105"/>
    </row>
    <row r="137" spans="2:5" ht="21">
      <c r="B137" s="184" t="s">
        <v>293</v>
      </c>
      <c r="C137" s="64"/>
      <c r="D137" s="64"/>
      <c r="E137" s="105"/>
    </row>
    <row r="138" spans="2:5" ht="15">
      <c r="B138" s="185" t="s">
        <v>291</v>
      </c>
      <c r="C138" s="105">
        <f>E135/C135</f>
        <v>0.25459</v>
      </c>
      <c r="D138" s="64"/>
      <c r="E138" s="105"/>
    </row>
    <row r="139" spans="2:5" ht="15">
      <c r="B139" s="186" t="s">
        <v>292</v>
      </c>
      <c r="C139" s="104">
        <f>E135/D135</f>
        <v>0.20782857142857142</v>
      </c>
      <c r="D139" s="64"/>
      <c r="E139" s="105"/>
    </row>
    <row r="140" spans="2:5" ht="15">
      <c r="B140" s="64"/>
      <c r="C140" s="64"/>
      <c r="D140" s="64"/>
      <c r="E140" s="105"/>
    </row>
    <row r="141" spans="2:5" ht="15">
      <c r="B141" s="64"/>
      <c r="C141" s="64"/>
      <c r="D141" s="64"/>
      <c r="E141" s="105"/>
    </row>
    <row r="142" spans="2:5" ht="21">
      <c r="B142" s="184" t="s">
        <v>294</v>
      </c>
      <c r="C142" s="64"/>
      <c r="D142" s="64"/>
      <c r="E142" s="105"/>
    </row>
    <row r="143" spans="2:5" ht="15">
      <c r="B143" s="98" t="s">
        <v>246</v>
      </c>
      <c r="C143" s="64"/>
      <c r="D143" s="64"/>
      <c r="E143" s="105"/>
    </row>
    <row r="144" spans="2:5" ht="15">
      <c r="B144" s="185" t="s">
        <v>291</v>
      </c>
      <c r="C144" s="105">
        <f>(E10+E17+E24+E31)/(C10+C17+C24+C31)</f>
        <v>0.024447142857142858</v>
      </c>
      <c r="D144" s="64"/>
      <c r="E144" s="105"/>
    </row>
    <row r="145" spans="2:5" ht="15">
      <c r="B145" s="186" t="s">
        <v>292</v>
      </c>
      <c r="C145" s="104">
        <f>(E10+E17+E24+E31)/(D10+D17+D24+D31)</f>
        <v>0.01629809523809524</v>
      </c>
      <c r="D145" s="64"/>
      <c r="E145" s="105"/>
    </row>
    <row r="146" spans="2:5" ht="15">
      <c r="B146" s="64"/>
      <c r="C146" s="64"/>
      <c r="D146" s="64"/>
      <c r="E146" s="105"/>
    </row>
    <row r="147" spans="2:5" ht="15">
      <c r="B147" s="98" t="s">
        <v>247</v>
      </c>
      <c r="C147" s="64"/>
      <c r="D147" s="64"/>
      <c r="E147" s="105"/>
    </row>
    <row r="148" spans="2:5" ht="15">
      <c r="B148" s="185" t="s">
        <v>291</v>
      </c>
      <c r="C148" s="105">
        <f>(E38+E43+E48+E54)/(C38+C43+C48+C54)</f>
        <v>0.22025714285714287</v>
      </c>
      <c r="D148" s="64"/>
      <c r="E148" s="105"/>
    </row>
    <row r="149" spans="2:5" ht="15">
      <c r="B149" s="186" t="s">
        <v>292</v>
      </c>
      <c r="C149" s="104">
        <f>(E38+E43+E48+E54)/(D38+D43+D48+D54)</f>
        <v>0.22025714285714287</v>
      </c>
      <c r="D149" s="64"/>
      <c r="E149" s="105"/>
    </row>
    <row r="150" spans="2:5" ht="15">
      <c r="B150" s="64"/>
      <c r="C150" s="64"/>
      <c r="D150" s="64"/>
      <c r="E150" s="105"/>
    </row>
    <row r="151" spans="2:5" ht="15">
      <c r="B151" s="98" t="s">
        <v>248</v>
      </c>
      <c r="C151" s="64"/>
      <c r="D151" s="64"/>
      <c r="E151" s="105"/>
    </row>
    <row r="152" spans="2:5" ht="15">
      <c r="B152" s="185" t="s">
        <v>291</v>
      </c>
      <c r="C152" s="105">
        <f>(E63+E73+E80)/(C63+C73+C80)</f>
        <v>0.43565000000000004</v>
      </c>
      <c r="D152" s="64"/>
      <c r="E152" s="105"/>
    </row>
    <row r="153" spans="2:5" ht="15">
      <c r="B153" s="186" t="s">
        <v>292</v>
      </c>
      <c r="C153" s="104">
        <f>(E63+E73+E80)/(D63+D73+D80)</f>
        <v>0.3168363636363637</v>
      </c>
      <c r="D153" s="64"/>
      <c r="E153" s="105"/>
    </row>
    <row r="154" spans="2:5" ht="15">
      <c r="B154" s="64"/>
      <c r="C154" s="64"/>
      <c r="D154" s="64"/>
      <c r="E154" s="105"/>
    </row>
    <row r="155" spans="2:5" ht="15">
      <c r="B155" s="98" t="s">
        <v>249</v>
      </c>
      <c r="C155" s="64"/>
      <c r="D155" s="64"/>
      <c r="E155" s="105"/>
    </row>
    <row r="156" spans="2:5" ht="15">
      <c r="B156" s="185" t="s">
        <v>291</v>
      </c>
      <c r="C156" s="105">
        <f>(E87+E94+E103+E108)/(C87+C94+C103+C108)</f>
        <v>0.5725207142857143</v>
      </c>
      <c r="D156" s="64"/>
      <c r="E156" s="105"/>
    </row>
    <row r="157" spans="2:5" ht="15">
      <c r="B157" s="186" t="s">
        <v>292</v>
      </c>
      <c r="C157" s="104">
        <f>(E87+E94+E103+E108)/(D87+D94+D103+D108)</f>
        <v>0.4580165714285714</v>
      </c>
      <c r="D157" s="64"/>
      <c r="E157" s="105"/>
    </row>
    <row r="158" spans="2:5" ht="15">
      <c r="B158" s="64"/>
      <c r="C158" s="64"/>
      <c r="D158" s="64"/>
      <c r="E158" s="105"/>
    </row>
    <row r="159" spans="2:5" ht="15">
      <c r="B159" s="98" t="s">
        <v>250</v>
      </c>
      <c r="C159" s="64"/>
      <c r="D159" s="64"/>
      <c r="E159" s="105"/>
    </row>
    <row r="160" spans="2:5" ht="15">
      <c r="B160" s="185" t="s">
        <v>291</v>
      </c>
      <c r="C160" s="105">
        <f>(E115+E121+E125+E129)/(C115+C121+C125+C129)</f>
        <v>0.020075000000000003</v>
      </c>
      <c r="D160" s="64"/>
      <c r="E160" s="105"/>
    </row>
    <row r="161" spans="2:5" ht="15">
      <c r="B161" s="185" t="s">
        <v>292</v>
      </c>
      <c r="C161" s="105">
        <f>(E115+E121+E125+E129)/(D115+D121+D125+D129)</f>
        <v>0.020075000000000003</v>
      </c>
      <c r="D161" s="64"/>
      <c r="E161" s="105"/>
    </row>
  </sheetData>
  <sheetProtection/>
  <mergeCells count="42">
    <mergeCell ref="B95:E95"/>
    <mergeCell ref="B104:E104"/>
    <mergeCell ref="B65:E65"/>
    <mergeCell ref="B75:E75"/>
    <mergeCell ref="B82:E82"/>
    <mergeCell ref="B83:E83"/>
    <mergeCell ref="B123:E123"/>
    <mergeCell ref="B127:E127"/>
    <mergeCell ref="B109:E109"/>
    <mergeCell ref="B116:E116"/>
    <mergeCell ref="B122:E122"/>
    <mergeCell ref="B126:E126"/>
    <mergeCell ref="B64:E64"/>
    <mergeCell ref="B74:E74"/>
    <mergeCell ref="B81:E81"/>
    <mergeCell ref="B88:E88"/>
    <mergeCell ref="B105:E105"/>
    <mergeCell ref="B110:E110"/>
    <mergeCell ref="B111:E111"/>
    <mergeCell ref="B117:E117"/>
    <mergeCell ref="B89:E89"/>
    <mergeCell ref="B96:E96"/>
    <mergeCell ref="B34:E34"/>
    <mergeCell ref="B40:E40"/>
    <mergeCell ref="B45:E45"/>
    <mergeCell ref="B50:E50"/>
    <mergeCell ref="B56:E56"/>
    <mergeCell ref="B57:E57"/>
    <mergeCell ref="B39:E39"/>
    <mergeCell ref="B44:E44"/>
    <mergeCell ref="B4:E4"/>
    <mergeCell ref="B5:E5"/>
    <mergeCell ref="B12:E12"/>
    <mergeCell ref="B19:E19"/>
    <mergeCell ref="B11:E11"/>
    <mergeCell ref="B18:E18"/>
    <mergeCell ref="B25:E25"/>
    <mergeCell ref="B32:E32"/>
    <mergeCell ref="B49:E49"/>
    <mergeCell ref="B55:E55"/>
    <mergeCell ref="B26:E26"/>
    <mergeCell ref="B33:E3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 Wien - Studentenversion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 Hanic</dc:creator>
  <cp:keywords/>
  <dc:description/>
  <cp:lastModifiedBy>ay</cp:lastModifiedBy>
  <cp:lastPrinted>2010-05-03T06:40:22Z</cp:lastPrinted>
  <dcterms:created xsi:type="dcterms:W3CDTF">2010-04-28T10:53:16Z</dcterms:created>
  <dcterms:modified xsi:type="dcterms:W3CDTF">2011-05-17T06:37:54Z</dcterms:modified>
  <cp:category/>
  <cp:version/>
  <cp:contentType/>
  <cp:contentStatus/>
</cp:coreProperties>
</file>